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kokie.lib.il.us\Staff\Users\nelsm\Documents\MS Excel\Class Excel Budget 2017\"/>
    </mc:Choice>
  </mc:AlternateContent>
  <bookViews>
    <workbookView xWindow="0" yWindow="0" windowWidth="16035" windowHeight="9585" activeTab="1"/>
  </bookViews>
  <sheets>
    <sheet name="Networth" sheetId="7" r:id="rId1"/>
    <sheet name=" Networth Answer" sheetId="4" r:id="rId2"/>
    <sheet name="Wedding" sheetId="1" r:id="rId3"/>
    <sheet name="Wedding Answer" sheetId="5" r:id="rId4"/>
    <sheet name="Wedding Cost" sheetId="10" r:id="rId5"/>
    <sheet name="Functions" sheetId="6" r:id="rId6"/>
    <sheet name="Math" sheetId="3" r:id="rId7"/>
    <sheet name="Interest" sheetId="9" r:id="rId8"/>
    <sheet name="Interest Answer" sheetId="8" r:id="rId9"/>
  </sheets>
  <definedNames>
    <definedName name="Budget_goal" localSheetId="3">'Wedding Answer'!$E$19</definedName>
    <definedName name="overall_budget">Wedding!$J$4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D3" i="1" l="1"/>
  <c r="F3" i="1" s="1"/>
  <c r="C27" i="7"/>
  <c r="C16" i="7"/>
  <c r="C68" i="9" l="1"/>
  <c r="C57" i="9"/>
  <c r="C47" i="9"/>
  <c r="G35" i="9"/>
  <c r="G34" i="9"/>
  <c r="G33" i="9"/>
  <c r="G31" i="9"/>
  <c r="C26" i="9"/>
  <c r="H15" i="9"/>
  <c r="G15" i="9"/>
  <c r="C15" i="9"/>
  <c r="F15" i="9"/>
  <c r="H26" i="8" l="1"/>
  <c r="G26" i="8"/>
  <c r="J68" i="8" l="1"/>
  <c r="I68" i="8"/>
  <c r="H68" i="8"/>
  <c r="D68" i="8"/>
  <c r="J57" i="8"/>
  <c r="I57" i="8"/>
  <c r="H57" i="8"/>
  <c r="D57" i="8"/>
  <c r="J47" i="8"/>
  <c r="I47" i="8"/>
  <c r="H47" i="8"/>
  <c r="D47" i="8"/>
  <c r="H35" i="8"/>
  <c r="H33" i="8"/>
  <c r="H34" i="8" s="1"/>
  <c r="H31" i="8"/>
  <c r="I26" i="8"/>
  <c r="D26" i="8"/>
  <c r="I15" i="8"/>
  <c r="H15" i="8"/>
  <c r="G15" i="8"/>
  <c r="D15" i="8"/>
  <c r="I14" i="8"/>
  <c r="H14" i="8"/>
  <c r="H29" i="7"/>
  <c r="H31" i="7" s="1"/>
  <c r="G29" i="7"/>
  <c r="G31" i="7" s="1"/>
  <c r="F29" i="7"/>
  <c r="F31" i="7" s="1"/>
  <c r="E29" i="7"/>
  <c r="D29" i="7"/>
  <c r="C29" i="7"/>
  <c r="E31" i="7"/>
  <c r="D31" i="7"/>
  <c r="I31" i="7"/>
  <c r="D5" i="5" l="1"/>
  <c r="G5" i="5" s="1"/>
  <c r="D7" i="5"/>
  <c r="D8" i="5"/>
  <c r="G8" i="5" s="1"/>
  <c r="D9" i="5"/>
  <c r="G9" i="5" s="1"/>
  <c r="D10" i="5"/>
  <c r="G10" i="5" s="1"/>
  <c r="D11" i="5"/>
  <c r="G11" i="5" s="1"/>
  <c r="D12" i="5"/>
  <c r="G12" i="5" s="1"/>
  <c r="D13" i="5"/>
  <c r="G13" i="5" s="1"/>
  <c r="D14" i="5"/>
  <c r="G14" i="5" s="1"/>
  <c r="F7" i="5"/>
  <c r="D6" i="5"/>
  <c r="G6" i="5" s="1"/>
  <c r="E15" i="5"/>
  <c r="C15" i="5"/>
  <c r="G7" i="5"/>
  <c r="D4" i="5"/>
  <c r="D15" i="5" l="1"/>
  <c r="G15" i="5" s="1"/>
  <c r="F10" i="5"/>
  <c r="F5" i="5"/>
  <c r="F13" i="5"/>
  <c r="F8" i="5"/>
  <c r="F11" i="5"/>
  <c r="F6" i="5"/>
  <c r="F14" i="5"/>
  <c r="F9" i="5"/>
  <c r="F4" i="5"/>
  <c r="F12" i="5"/>
  <c r="G4" i="5"/>
  <c r="C16" i="4"/>
  <c r="I31" i="4"/>
  <c r="H27" i="4"/>
  <c r="G27" i="4"/>
  <c r="F27" i="4"/>
  <c r="E27" i="4"/>
  <c r="D27" i="4"/>
  <c r="C27" i="4"/>
  <c r="C29" i="4" s="1"/>
  <c r="H16" i="4"/>
  <c r="G16" i="4"/>
  <c r="G29" i="4" s="1"/>
  <c r="G31" i="4" s="1"/>
  <c r="F16" i="4"/>
  <c r="F29" i="4" s="1"/>
  <c r="E16" i="4"/>
  <c r="D16" i="4"/>
  <c r="E29" i="4" l="1"/>
  <c r="D29" i="4"/>
  <c r="E31" i="4"/>
  <c r="F31" i="4"/>
  <c r="F15" i="5"/>
  <c r="D31" i="4"/>
  <c r="H29" i="4"/>
  <c r="H31" i="4" s="1"/>
  <c r="D15" i="3"/>
  <c r="D14" i="3"/>
  <c r="D9" i="3"/>
  <c r="D8" i="3"/>
  <c r="I9" i="3"/>
  <c r="I8" i="3"/>
  <c r="D10" i="3" l="1"/>
  <c r="I10" i="3"/>
</calcChain>
</file>

<file path=xl/sharedStrings.xml><?xml version="1.0" encoding="utf-8"?>
<sst xmlns="http://schemas.openxmlformats.org/spreadsheetml/2006/main" count="338" uniqueCount="117">
  <si>
    <t>Category</t>
  </si>
  <si>
    <t>Actual
Cost</t>
  </si>
  <si>
    <t>Budgeted
Amount</t>
  </si>
  <si>
    <t>Attire</t>
  </si>
  <si>
    <t>Beauty, Health &amp; Spa</t>
  </si>
  <si>
    <t>Entertainment</t>
  </si>
  <si>
    <t>Flowers &amp; Decoration</t>
  </si>
  <si>
    <t>Gifts &amp; Favors</t>
  </si>
  <si>
    <t>Invitations &amp; Stationary</t>
  </si>
  <si>
    <t>Jewelry</t>
  </si>
  <si>
    <t>Photo and Videography</t>
  </si>
  <si>
    <t>Planning</t>
  </si>
  <si>
    <t>Transportation</t>
  </si>
  <si>
    <t>Venue and Catering</t>
  </si>
  <si>
    <t>Our overall budget is:</t>
  </si>
  <si>
    <t>Percent of
 budget</t>
  </si>
  <si>
    <t>Sum</t>
  </si>
  <si>
    <t>Difference</t>
  </si>
  <si>
    <t>pct</t>
  </si>
  <si>
    <t xml:space="preserve"> </t>
  </si>
  <si>
    <t>Rate</t>
  </si>
  <si>
    <t>Nper</t>
  </si>
  <si>
    <t>type</t>
  </si>
  <si>
    <t>PMT</t>
  </si>
  <si>
    <t>RATE</t>
  </si>
  <si>
    <t>pmt</t>
  </si>
  <si>
    <t>PV</t>
  </si>
  <si>
    <t>pv</t>
  </si>
  <si>
    <t>fv</t>
  </si>
  <si>
    <t>NPER = (rate,pmt,pv,[fv],[type])</t>
  </si>
  <si>
    <t>rate</t>
  </si>
  <si>
    <t>NPER</t>
  </si>
  <si>
    <t>PV = (rate, Nper, pmt, fv)</t>
  </si>
  <si>
    <t>PMT = (rate, nper, pv, [fv], [type])</t>
  </si>
  <si>
    <t>nper</t>
  </si>
  <si>
    <t>FV = (rate, Nper, pmt, pv)</t>
  </si>
  <si>
    <t>FV</t>
  </si>
  <si>
    <t>A) Compare car loans</t>
  </si>
  <si>
    <t>Car price</t>
  </si>
  <si>
    <t>Opt #1</t>
  </si>
  <si>
    <t>Opt #2</t>
  </si>
  <si>
    <t>Opt #3</t>
  </si>
  <si>
    <t>Car Price</t>
  </si>
  <si>
    <t>years</t>
  </si>
  <si>
    <t>Pmt</t>
  </si>
  <si>
    <t>tot cost:</t>
  </si>
  <si>
    <t>EAR = Effective Annual Rate</t>
  </si>
  <si>
    <t>APR = Annual Percentage Rate</t>
  </si>
  <si>
    <t>Days in year =</t>
  </si>
  <si>
    <t>25 day rate =</t>
  </si>
  <si>
    <t>You get today =</t>
  </si>
  <si>
    <t>Check Amount =</t>
  </si>
  <si>
    <t>Days in future =</t>
  </si>
  <si>
    <t>EAR =</t>
  </si>
  <si>
    <t>APR =</t>
  </si>
  <si>
    <t>Calc Period Rate</t>
  </si>
  <si>
    <t># of periods in a year:</t>
  </si>
  <si>
    <t>http://ms-office.wonderhowto.com/how-to/calculate-interest-rates-for-payday-loans-ms-excel-350124/</t>
  </si>
  <si>
    <t>oww</t>
  </si>
  <si>
    <t>B) Find the rates of the loan</t>
  </si>
  <si>
    <t>C) find how many months it will take to pay off a student loan?</t>
  </si>
  <si>
    <t>D) How much can I borrow if I know my monthly payments ?</t>
  </si>
  <si>
    <t>E) I put money in a savings account, and only accumulate interest.</t>
  </si>
  <si>
    <t>How Excel performs mathmatical operations</t>
  </si>
  <si>
    <t>Rounding vs. Formatting numbers</t>
  </si>
  <si>
    <t>Round</t>
  </si>
  <si>
    <t>Format</t>
  </si>
  <si>
    <t>Sum:</t>
  </si>
  <si>
    <t>Variations: ROUNDUP, ROUNDDOWN</t>
  </si>
  <si>
    <t>Roundup</t>
  </si>
  <si>
    <t>Rounddown</t>
  </si>
  <si>
    <t>Exercise #1 – Math tab</t>
  </si>
  <si>
    <t>Exercise #2 – Math tab</t>
  </si>
  <si>
    <t>Net Worth worksheet</t>
  </si>
  <si>
    <t>Month:</t>
  </si>
  <si>
    <t>Apr</t>
  </si>
  <si>
    <t>May</t>
  </si>
  <si>
    <t>Jun</t>
  </si>
  <si>
    <t>Jul</t>
  </si>
  <si>
    <t>Aug</t>
  </si>
  <si>
    <t>Sep</t>
  </si>
  <si>
    <t>ASSETS</t>
  </si>
  <si>
    <t>Checking Account</t>
  </si>
  <si>
    <t>Savings Account</t>
  </si>
  <si>
    <t>401(k)</t>
  </si>
  <si>
    <t>IRAs</t>
  </si>
  <si>
    <t>Other Investments</t>
  </si>
  <si>
    <t>House</t>
  </si>
  <si>
    <t>Other Real Estate</t>
  </si>
  <si>
    <t>Total Assets</t>
  </si>
  <si>
    <t>LIABILITIES</t>
  </si>
  <si>
    <t>Mortgage</t>
  </si>
  <si>
    <t>Student Loans</t>
  </si>
  <si>
    <t>Car Loan</t>
  </si>
  <si>
    <t>Credit Card 1</t>
  </si>
  <si>
    <t>Credit Card 2</t>
  </si>
  <si>
    <t>Other debt 1</t>
  </si>
  <si>
    <t>Other Debt 2</t>
  </si>
  <si>
    <t>Total Liabilities</t>
  </si>
  <si>
    <t>Net Worth</t>
  </si>
  <si>
    <t xml:space="preserve">  </t>
  </si>
  <si>
    <t>Month-to-month change:</t>
  </si>
  <si>
    <t xml:space="preserve">               Rounding changes the values.  </t>
  </si>
  <si>
    <t xml:space="preserve">               Formatting keeps the values but changes how the data looks.</t>
  </si>
  <si>
    <t>Amount</t>
  </si>
  <si>
    <t>periods</t>
  </si>
  <si>
    <t>Calculator: http://tcalc.timevalue.com/</t>
  </si>
  <si>
    <t>&lt; must be negative!</t>
  </si>
  <si>
    <t>&lt; format 2 places</t>
  </si>
  <si>
    <r>
      <t xml:space="preserve">from </t>
    </r>
    <r>
      <rPr>
        <i/>
        <sz val="11"/>
        <color theme="1"/>
        <rFont val="Garamond"/>
        <family val="1"/>
        <scheme val="minor"/>
      </rPr>
      <t>The Index Card</t>
    </r>
    <r>
      <rPr>
        <sz val="11"/>
        <color theme="1"/>
        <rFont val="Garamond"/>
        <family val="2"/>
        <scheme val="minor"/>
      </rPr>
      <t xml:space="preserve"> by Helaine Olen and harold Pollack</t>
    </r>
  </si>
  <si>
    <t>RATE = (nper,pmt,pv,[fv],[type],[guess])</t>
  </si>
  <si>
    <t>(may need to mulitply by 12)</t>
  </si>
  <si>
    <t xml:space="preserve">This is a "payday" loan     </t>
  </si>
  <si>
    <t>click on D14 and D15 to see</t>
  </si>
  <si>
    <t>Practice entering different formulas</t>
  </si>
  <si>
    <t xml:space="preserve"> =PMT(G13/12,G12*12,G11)</t>
  </si>
  <si>
    <t>Percent of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</si>
</sst>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_);[Red]\(0.00\)"/>
  </numFmts>
  <fonts count="16" x14ac:knownFonts="1">
    <font>
      <sz val="11"/>
      <color theme="1"/>
      <name val="Garamond"/>
      <family val="2"/>
      <scheme val="minor"/>
    </font>
    <font>
      <sz val="11"/>
      <color theme="1"/>
      <name val="Garamond"/>
      <family val="2"/>
      <scheme val="minor"/>
    </font>
    <font>
      <b/>
      <sz val="11"/>
      <color theme="1"/>
      <name val="Garamond"/>
      <family val="1"/>
      <scheme val="minor"/>
    </font>
    <font>
      <sz val="16"/>
      <color theme="1"/>
      <name val="Century Gothic"/>
      <family val="2"/>
    </font>
    <font>
      <u/>
      <sz val="11"/>
      <color theme="10"/>
      <name val="Garamond"/>
      <family val="2"/>
      <scheme val="minor"/>
    </font>
    <font>
      <sz val="11"/>
      <color theme="1"/>
      <name val="Century Gothic"/>
      <family val="2"/>
    </font>
    <font>
      <sz val="18"/>
      <color theme="1"/>
      <name val="Century Schoolbook"/>
      <family val="1"/>
    </font>
    <font>
      <sz val="18"/>
      <color theme="1"/>
      <name val="Century Gothic"/>
      <family val="2"/>
    </font>
    <font>
      <b/>
      <sz val="11"/>
      <color theme="1"/>
      <name val="Garamond"/>
      <family val="2"/>
      <scheme val="minor"/>
    </font>
    <font>
      <b/>
      <sz val="11"/>
      <color theme="1"/>
      <name val="Century Gothic"/>
      <family val="2"/>
    </font>
    <font>
      <sz val="12"/>
      <color theme="1"/>
      <name val="Garamond"/>
      <family val="2"/>
      <scheme val="minor"/>
    </font>
    <font>
      <b/>
      <sz val="12"/>
      <color theme="1"/>
      <name val="Garamond"/>
      <family val="2"/>
      <scheme val="minor"/>
    </font>
    <font>
      <b/>
      <sz val="14"/>
      <color theme="1"/>
      <name val="Garamond"/>
      <family val="1"/>
      <scheme val="minor"/>
    </font>
    <font>
      <sz val="11"/>
      <color theme="1"/>
      <name val="Garamond"/>
      <family val="1"/>
    </font>
    <font>
      <i/>
      <sz val="11"/>
      <color theme="1"/>
      <name val="Garamond"/>
      <family val="1"/>
      <scheme val="minor"/>
    </font>
    <font>
      <sz val="12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ck">
        <color theme="5"/>
      </left>
      <right/>
      <top style="thick">
        <color theme="5"/>
      </top>
      <bottom style="thick">
        <color theme="5"/>
      </bottom>
      <diagonal/>
    </border>
    <border>
      <left/>
      <right style="thick">
        <color theme="5"/>
      </right>
      <top style="thick">
        <color theme="5"/>
      </top>
      <bottom style="thick">
        <color theme="5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9"/>
      </left>
      <right/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 style="medium">
        <color theme="9"/>
      </bottom>
      <diagonal/>
    </border>
    <border>
      <left/>
      <right style="medium">
        <color theme="9"/>
      </right>
      <top style="medium">
        <color theme="9"/>
      </top>
      <bottom style="medium">
        <color theme="9"/>
      </bottom>
      <diagonal/>
    </border>
    <border>
      <left style="thick">
        <color theme="9"/>
      </left>
      <right/>
      <top style="thick">
        <color theme="9"/>
      </top>
      <bottom style="thick">
        <color theme="9"/>
      </bottom>
      <diagonal/>
    </border>
    <border>
      <left/>
      <right/>
      <top style="thick">
        <color theme="9"/>
      </top>
      <bottom style="thick">
        <color theme="9"/>
      </bottom>
      <diagonal/>
    </border>
    <border>
      <left/>
      <right style="thick">
        <color theme="9"/>
      </right>
      <top style="thick">
        <color theme="9"/>
      </top>
      <bottom style="thick">
        <color theme="9"/>
      </bottom>
      <diagonal/>
    </border>
    <border>
      <left style="medium">
        <color theme="9"/>
      </left>
      <right/>
      <top style="medium">
        <color theme="9"/>
      </top>
      <bottom/>
      <diagonal/>
    </border>
    <border>
      <left/>
      <right/>
      <top style="medium">
        <color theme="9"/>
      </top>
      <bottom/>
      <diagonal/>
    </border>
    <border>
      <left/>
      <right style="medium">
        <color theme="9"/>
      </right>
      <top style="medium">
        <color theme="9"/>
      </top>
      <bottom/>
      <diagonal/>
    </border>
    <border>
      <left style="medium">
        <color theme="9"/>
      </left>
      <right/>
      <top/>
      <bottom style="medium">
        <color theme="9"/>
      </bottom>
      <diagonal/>
    </border>
    <border>
      <left/>
      <right/>
      <top/>
      <bottom style="medium">
        <color theme="9"/>
      </bottom>
      <diagonal/>
    </border>
    <border>
      <left/>
      <right style="medium">
        <color theme="9"/>
      </right>
      <top/>
      <bottom style="medium">
        <color theme="9"/>
      </bottom>
      <diagonal/>
    </border>
    <border>
      <left style="thick">
        <color theme="9" tint="0.39997558519241921"/>
      </left>
      <right/>
      <top style="thick">
        <color theme="9" tint="0.39997558519241921"/>
      </top>
      <bottom style="thick">
        <color theme="9" tint="0.39997558519241921"/>
      </bottom>
      <diagonal/>
    </border>
    <border>
      <left/>
      <right/>
      <top style="thick">
        <color theme="9" tint="0.39997558519241921"/>
      </top>
      <bottom style="thick">
        <color theme="9" tint="0.39997558519241921"/>
      </bottom>
      <diagonal/>
    </border>
    <border>
      <left style="thin">
        <color theme="9" tint="0.79998168889431442"/>
      </left>
      <right/>
      <top/>
      <bottom/>
      <diagonal/>
    </border>
    <border>
      <left style="thin">
        <color theme="7"/>
      </left>
      <right/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 style="thin">
        <color theme="7"/>
      </right>
      <top style="thin">
        <color theme="7"/>
      </top>
      <bottom style="thin">
        <color theme="7"/>
      </bottom>
      <diagonal/>
    </border>
    <border>
      <left style="medium">
        <color theme="7"/>
      </left>
      <right/>
      <top style="medium">
        <color theme="7"/>
      </top>
      <bottom/>
      <diagonal/>
    </border>
    <border>
      <left/>
      <right/>
      <top style="medium">
        <color theme="7"/>
      </top>
      <bottom/>
      <diagonal/>
    </border>
    <border>
      <left/>
      <right style="medium">
        <color theme="7"/>
      </right>
      <top style="medium">
        <color theme="7"/>
      </top>
      <bottom/>
      <diagonal/>
    </border>
    <border>
      <left style="medium">
        <color theme="7"/>
      </left>
      <right/>
      <top/>
      <bottom/>
      <diagonal/>
    </border>
    <border>
      <left/>
      <right style="medium">
        <color theme="7"/>
      </right>
      <top/>
      <bottom/>
      <diagonal/>
    </border>
    <border>
      <left style="medium">
        <color theme="7"/>
      </left>
      <right/>
      <top/>
      <bottom style="medium">
        <color theme="7"/>
      </bottom>
      <diagonal/>
    </border>
    <border>
      <left/>
      <right/>
      <top/>
      <bottom style="medium">
        <color theme="7"/>
      </bottom>
      <diagonal/>
    </border>
    <border>
      <left/>
      <right style="medium">
        <color theme="7"/>
      </right>
      <top/>
      <bottom style="medium">
        <color theme="7"/>
      </bottom>
      <diagonal/>
    </border>
    <border>
      <left style="thick">
        <color theme="9"/>
      </left>
      <right style="medium">
        <color theme="9"/>
      </right>
      <top style="thick">
        <color theme="9"/>
      </top>
      <bottom style="thick">
        <color theme="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41">
    <xf numFmtId="0" fontId="0" fillId="0" borderId="0" xfId="0"/>
    <xf numFmtId="0" fontId="0" fillId="0" borderId="0" xfId="0" applyAlignment="1">
      <alignment wrapText="1"/>
    </xf>
    <xf numFmtId="9" fontId="0" fillId="0" borderId="0" xfId="2" applyFont="1"/>
    <xf numFmtId="44" fontId="0" fillId="0" borderId="0" xfId="1" applyFont="1"/>
    <xf numFmtId="8" fontId="0" fillId="0" borderId="0" xfId="0" applyNumberFormat="1"/>
    <xf numFmtId="0" fontId="0" fillId="0" borderId="1" xfId="0" applyBorder="1"/>
    <xf numFmtId="0" fontId="0" fillId="0" borderId="3" xfId="0" applyBorder="1"/>
    <xf numFmtId="8" fontId="0" fillId="0" borderId="4" xfId="0" applyNumberFormat="1" applyBorder="1"/>
    <xf numFmtId="8" fontId="0" fillId="0" borderId="0" xfId="1" applyNumberFormat="1" applyFont="1"/>
    <xf numFmtId="0" fontId="0" fillId="0" borderId="2" xfId="0" applyBorder="1"/>
    <xf numFmtId="9" fontId="0" fillId="0" borderId="4" xfId="0" applyNumberFormat="1" applyBorder="1"/>
    <xf numFmtId="40" fontId="0" fillId="0" borderId="0" xfId="0" applyNumberFormat="1"/>
    <xf numFmtId="10" fontId="0" fillId="0" borderId="0" xfId="0" applyNumberForma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3" fillId="0" borderId="0" xfId="0" applyFont="1" applyBorder="1" applyAlignment="1"/>
    <xf numFmtId="6" fontId="0" fillId="0" borderId="0" xfId="0" applyNumberFormat="1"/>
    <xf numFmtId="10" fontId="0" fillId="0" borderId="0" xfId="2" applyNumberFormat="1" applyFont="1"/>
    <xf numFmtId="0" fontId="0" fillId="0" borderId="17" xfId="0" applyBorder="1"/>
    <xf numFmtId="8" fontId="0" fillId="0" borderId="18" xfId="0" applyNumberFormat="1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9" fontId="0" fillId="0" borderId="6" xfId="0" applyNumberFormat="1" applyBorder="1"/>
    <xf numFmtId="0" fontId="0" fillId="0" borderId="0" xfId="0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3" fontId="0" fillId="0" borderId="0" xfId="0" applyNumberFormat="1"/>
    <xf numFmtId="8" fontId="0" fillId="0" borderId="6" xfId="0" applyNumberFormat="1" applyBorder="1"/>
    <xf numFmtId="8" fontId="0" fillId="0" borderId="7" xfId="0" applyNumberFormat="1" applyBorder="1"/>
    <xf numFmtId="0" fontId="4" fillId="0" borderId="0" xfId="3"/>
    <xf numFmtId="0" fontId="0" fillId="0" borderId="0" xfId="0"/>
    <xf numFmtId="44" fontId="0" fillId="0" borderId="0" xfId="1" applyFont="1" applyFill="1"/>
    <xf numFmtId="164" fontId="0" fillId="0" borderId="0" xfId="0" applyNumberFormat="1"/>
    <xf numFmtId="0" fontId="0" fillId="0" borderId="0" xfId="0" applyAlignment="1">
      <alignment horizontal="right"/>
    </xf>
    <xf numFmtId="0" fontId="0" fillId="0" borderId="19" xfId="0" applyBorder="1"/>
    <xf numFmtId="0" fontId="5" fillId="0" borderId="20" xfId="0" applyFont="1" applyBorder="1"/>
    <xf numFmtId="0" fontId="0" fillId="0" borderId="21" xfId="0" applyBorder="1"/>
    <xf numFmtId="0" fontId="0" fillId="0" borderId="22" xfId="0" applyBorder="1"/>
    <xf numFmtId="0" fontId="5" fillId="0" borderId="0" xfId="0" applyFont="1"/>
    <xf numFmtId="44" fontId="9" fillId="0" borderId="0" xfId="1" applyFont="1"/>
    <xf numFmtId="0" fontId="9" fillId="0" borderId="0" xfId="0" applyFont="1"/>
    <xf numFmtId="44" fontId="8" fillId="0" borderId="0" xfId="1" applyFont="1"/>
    <xf numFmtId="0" fontId="8" fillId="0" borderId="0" xfId="0" applyFont="1"/>
    <xf numFmtId="40" fontId="2" fillId="0" borderId="0" xfId="1" applyNumberFormat="1" applyFont="1"/>
    <xf numFmtId="40" fontId="2" fillId="0" borderId="0" xfId="0" applyNumberFormat="1" applyFont="1"/>
    <xf numFmtId="0" fontId="2" fillId="0" borderId="0" xfId="0" applyFont="1"/>
    <xf numFmtId="0" fontId="5" fillId="0" borderId="0" xfId="0" applyFont="1" applyBorder="1" applyAlignment="1"/>
    <xf numFmtId="0" fontId="0" fillId="0" borderId="0" xfId="0" applyNumberFormat="1"/>
    <xf numFmtId="0" fontId="0" fillId="0" borderId="0" xfId="2" applyNumberFormat="1" applyFont="1" applyBorder="1"/>
    <xf numFmtId="0" fontId="0" fillId="0" borderId="0" xfId="1" applyNumberFormat="1" applyFont="1" applyBorder="1"/>
    <xf numFmtId="0" fontId="0" fillId="0" borderId="0" xfId="0"/>
    <xf numFmtId="0" fontId="10" fillId="0" borderId="26" xfId="0" applyFont="1" applyBorder="1"/>
    <xf numFmtId="10" fontId="10" fillId="0" borderId="0" xfId="2" applyNumberFormat="1" applyFont="1" applyBorder="1"/>
    <xf numFmtId="44" fontId="10" fillId="0" borderId="0" xfId="1" applyFont="1" applyBorder="1"/>
    <xf numFmtId="8" fontId="10" fillId="0" borderId="0" xfId="1" applyNumberFormat="1" applyFont="1" applyBorder="1"/>
    <xf numFmtId="9" fontId="10" fillId="0" borderId="27" xfId="2" applyNumberFormat="1" applyFont="1" applyBorder="1"/>
    <xf numFmtId="0" fontId="11" fillId="0" borderId="28" xfId="0" applyFont="1" applyBorder="1"/>
    <xf numFmtId="10" fontId="11" fillId="0" borderId="29" xfId="0" applyNumberFormat="1" applyFont="1" applyBorder="1"/>
    <xf numFmtId="44" fontId="11" fillId="0" borderId="29" xfId="1" applyFont="1" applyBorder="1"/>
    <xf numFmtId="8" fontId="10" fillId="0" borderId="29" xfId="1" applyNumberFormat="1" applyFont="1" applyBorder="1"/>
    <xf numFmtId="9" fontId="10" fillId="0" borderId="30" xfId="2" applyNumberFormat="1" applyFont="1" applyBorder="1"/>
    <xf numFmtId="44" fontId="12" fillId="0" borderId="0" xfId="1" applyFont="1" applyFill="1"/>
    <xf numFmtId="0" fontId="13" fillId="0" borderId="23" xfId="0" applyFont="1" applyBorder="1" applyAlignment="1">
      <alignment horizontal="center"/>
    </xf>
    <xf numFmtId="0" fontId="13" fillId="0" borderId="24" xfId="0" applyFont="1" applyBorder="1" applyAlignment="1">
      <alignment horizontal="center" wrapText="1"/>
    </xf>
    <xf numFmtId="44" fontId="13" fillId="0" borderId="24" xfId="1" applyFont="1" applyBorder="1" applyAlignment="1">
      <alignment horizontal="center" wrapText="1"/>
    </xf>
    <xf numFmtId="0" fontId="13" fillId="0" borderId="25" xfId="0" applyFont="1" applyBorder="1" applyAlignment="1">
      <alignment horizontal="center" wrapText="1"/>
    </xf>
    <xf numFmtId="0" fontId="0" fillId="0" borderId="0" xfId="0"/>
    <xf numFmtId="0" fontId="2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9" fillId="0" borderId="0" xfId="0" applyFont="1"/>
    <xf numFmtId="0" fontId="0" fillId="0" borderId="0" xfId="0"/>
    <xf numFmtId="0" fontId="0" fillId="0" borderId="0" xfId="0" applyAlignment="1">
      <alignment horizontal="right"/>
    </xf>
    <xf numFmtId="44" fontId="8" fillId="0" borderId="0" xfId="1" applyFont="1" applyProtection="1"/>
    <xf numFmtId="0" fontId="8" fillId="0" borderId="0" xfId="0" applyFont="1" applyProtection="1"/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9" fontId="0" fillId="0" borderId="0" xfId="0" applyNumberFormat="1"/>
    <xf numFmtId="10" fontId="0" fillId="0" borderId="6" xfId="0" applyNumberFormat="1" applyBorder="1"/>
    <xf numFmtId="10" fontId="0" fillId="0" borderId="7" xfId="0" applyNumberFormat="1" applyBorder="1"/>
    <xf numFmtId="0" fontId="0" fillId="0" borderId="31" xfId="0" applyBorder="1"/>
    <xf numFmtId="0" fontId="0" fillId="0" borderId="12" xfId="0" applyBorder="1"/>
    <xf numFmtId="0" fontId="0" fillId="0" borderId="15" xfId="0" applyBorder="1"/>
    <xf numFmtId="0" fontId="0" fillId="0" borderId="0" xfId="0" applyFont="1"/>
    <xf numFmtId="0" fontId="0" fillId="4" borderId="0" xfId="0" applyFill="1" applyBorder="1" applyAlignment="1"/>
    <xf numFmtId="0" fontId="0" fillId="5" borderId="0" xfId="0" applyFill="1" applyAlignment="1"/>
    <xf numFmtId="0" fontId="0" fillId="5" borderId="0" xfId="0" applyFill="1"/>
    <xf numFmtId="0" fontId="5" fillId="0" borderId="0" xfId="0" applyFont="1" applyBorder="1" applyAlignment="1">
      <alignment horizontal="center"/>
    </xf>
    <xf numFmtId="0" fontId="5" fillId="0" borderId="0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44" fontId="5" fillId="0" borderId="0" xfId="1" applyFont="1" applyBorder="1" applyAlignment="1">
      <alignment horizontal="center" wrapText="1"/>
    </xf>
    <xf numFmtId="0" fontId="2" fillId="0" borderId="0" xfId="0" applyFont="1" applyBorder="1"/>
    <xf numFmtId="0" fontId="2" fillId="0" borderId="0" xfId="0" applyNumberFormat="1" applyFont="1" applyBorder="1"/>
    <xf numFmtId="0" fontId="0" fillId="0" borderId="0" xfId="0"/>
    <xf numFmtId="0" fontId="5" fillId="0" borderId="0" xfId="0" applyFont="1" applyFill="1" applyBorder="1"/>
    <xf numFmtId="0" fontId="9" fillId="0" borderId="0" xfId="0" applyFont="1" applyFill="1" applyBorder="1"/>
    <xf numFmtId="0" fontId="2" fillId="0" borderId="0" xfId="0" applyFont="1"/>
    <xf numFmtId="0" fontId="0" fillId="0" borderId="0" xfId="0" applyAlignment="1">
      <alignment horizontal="right"/>
    </xf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1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Fill="1" applyAlignment="1">
      <alignment horizontal="center"/>
    </xf>
    <xf numFmtId="0" fontId="12" fillId="0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/>
    <xf numFmtId="0" fontId="5" fillId="0" borderId="0" xfId="0" applyFont="1" applyBorder="1" applyAlignment="1"/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3" fillId="0" borderId="11" xfId="0" applyFont="1" applyBorder="1" applyAlignment="1"/>
    <xf numFmtId="0" fontId="3" fillId="0" borderId="12" xfId="0" applyFont="1" applyBorder="1" applyAlignment="1"/>
    <xf numFmtId="0" fontId="3" fillId="0" borderId="13" xfId="0" applyFont="1" applyBorder="1" applyAlignment="1"/>
    <xf numFmtId="0" fontId="3" fillId="0" borderId="14" xfId="0" applyFont="1" applyBorder="1" applyAlignment="1"/>
    <xf numFmtId="0" fontId="3" fillId="0" borderId="15" xfId="0" applyFont="1" applyBorder="1" applyAlignment="1"/>
    <xf numFmtId="0" fontId="3" fillId="0" borderId="16" xfId="0" applyFont="1" applyBorder="1" applyAlignment="1"/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14" fillId="0" borderId="0" xfId="0" applyFont="1"/>
    <xf numFmtId="0" fontId="4" fillId="3" borderId="0" xfId="3" applyFill="1"/>
    <xf numFmtId="0" fontId="0" fillId="3" borderId="0" xfId="0" applyFill="1"/>
    <xf numFmtId="0" fontId="0" fillId="4" borderId="5" xfId="0" applyFill="1" applyBorder="1" applyAlignment="1"/>
    <xf numFmtId="0" fontId="0" fillId="4" borderId="6" xfId="0" applyFill="1" applyBorder="1" applyAlignment="1"/>
    <xf numFmtId="0" fontId="0" fillId="4" borderId="7" xfId="0" applyFill="1" applyBorder="1" applyAlignment="1"/>
    <xf numFmtId="8" fontId="0" fillId="0" borderId="32" xfId="0" applyNumberFormat="1" applyBorder="1"/>
    <xf numFmtId="8" fontId="0" fillId="0" borderId="33" xfId="0" applyNumberFormat="1" applyBorder="1"/>
    <xf numFmtId="8" fontId="0" fillId="0" borderId="34" xfId="0" applyNumberFormat="1" applyBorder="1"/>
    <xf numFmtId="0" fontId="0" fillId="0" borderId="0" xfId="0" applyAlignment="1">
      <alignment horizont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2"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My Net Worth</a:t>
            </a:r>
          </a:p>
        </c:rich>
      </c:tx>
      <c:layout>
        <c:manualLayout>
          <c:xMode val="edge"/>
          <c:yMode val="edge"/>
          <c:x val="0.40946522309711286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 Networth Answer'!$A$29</c:f>
              <c:strCache>
                <c:ptCount val="1"/>
                <c:pt idx="0">
                  <c:v>Net Worth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 Networth Answer'!$B$29:$H$29</c:f>
              <c:numCache>
                <c:formatCode>#,##0.00_);[Red]\(#,##0.00\)</c:formatCode>
                <c:ptCount val="7"/>
                <c:pt idx="1">
                  <c:v>490</c:v>
                </c:pt>
                <c:pt idx="2">
                  <c:v>-350</c:v>
                </c:pt>
                <c:pt idx="3">
                  <c:v>700</c:v>
                </c:pt>
                <c:pt idx="4">
                  <c:v>900</c:v>
                </c:pt>
                <c:pt idx="5">
                  <c:v>900</c:v>
                </c:pt>
                <c:pt idx="6">
                  <c:v>1400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34-452E-96DA-BA1806592767}"/>
            </c:ext>
          </c:extLst>
        </c:ser>
        <c:ser>
          <c:idx val="1"/>
          <c:order val="1"/>
          <c:tx>
            <c:strRef>
              <c:f>' Networth Answer'!$A$30</c:f>
              <c:strCache>
                <c:ptCount val="1"/>
                <c:pt idx="0">
                  <c:v> 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 Networth Answer'!$B$30:$H$30</c:f>
              <c:numCache>
                <c:formatCode>_("$"* #,##0.00_);_("$"* \(#,##0.00\);_("$"* "-"??_);_(@_)</c:formatCode>
                <c:ptCount val="7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34-452E-96DA-BA1806592767}"/>
            </c:ext>
          </c:extLst>
        </c:ser>
        <c:ser>
          <c:idx val="2"/>
          <c:order val="2"/>
          <c:tx>
            <c:strRef>
              <c:f>' Networth Answer'!$A$31</c:f>
              <c:strCache>
                <c:ptCount val="1"/>
                <c:pt idx="0">
                  <c:v>Month-to-month change: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 Networth Answer'!$B$31:$H$31</c:f>
              <c:numCache>
                <c:formatCode>General</c:formatCode>
                <c:ptCount val="7"/>
                <c:pt idx="2" formatCode="&quot;$&quot;#,##0.00_);[Red]\(&quot;$&quot;#,##0.00\)">
                  <c:v>-840</c:v>
                </c:pt>
                <c:pt idx="3" formatCode="&quot;$&quot;#,##0.00_);[Red]\(&quot;$&quot;#,##0.00\)">
                  <c:v>1050</c:v>
                </c:pt>
                <c:pt idx="4" formatCode="&quot;$&quot;#,##0.00_);[Red]\(&quot;$&quot;#,##0.00\)">
                  <c:v>200</c:v>
                </c:pt>
                <c:pt idx="5" formatCode="&quot;$&quot;#,##0.00_);[Red]\(&quot;$&quot;#,##0.00\)">
                  <c:v>0</c:v>
                </c:pt>
                <c:pt idx="6" formatCode="&quot;$&quot;#,##0.00_);[Red]\(&quot;$&quot;#,##0.00\)">
                  <c:v>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34-452E-96DA-BA1806592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3337552"/>
        <c:axId val="263852496"/>
      </c:lineChart>
      <c:catAx>
        <c:axId val="26333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3852496"/>
        <c:crosses val="autoZero"/>
        <c:auto val="1"/>
        <c:lblAlgn val="ctr"/>
        <c:lblOffset val="100"/>
        <c:noMultiLvlLbl val="0"/>
      </c:catAx>
      <c:valAx>
        <c:axId val="26385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3337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G"/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47625</xdr:rowOff>
    </xdr:from>
    <xdr:to>
      <xdr:col>3</xdr:col>
      <xdr:colOff>762000</xdr:colOff>
      <xdr:row>1</xdr:row>
      <xdr:rowOff>171450</xdr:rowOff>
    </xdr:to>
    <xdr:sp macro="" textlink="">
      <xdr:nvSpPr>
        <xdr:cNvPr id="3" name="TextBox 2"/>
        <xdr:cNvSpPr txBox="1"/>
      </xdr:nvSpPr>
      <xdr:spPr>
        <a:xfrm>
          <a:off x="38099" y="47625"/>
          <a:ext cx="3048001" cy="314325"/>
        </a:xfrm>
        <a:prstGeom prst="rect">
          <a:avLst/>
        </a:prstGeom>
        <a:solidFill>
          <a:schemeClr val="lt1"/>
        </a:solidFill>
        <a:ln w="38100" cmpd="sng">
          <a:solidFill>
            <a:schemeClr val="accent2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>
              <a:latin typeface="Arial Black" panose="020B0A04020102020204" pitchFamily="34" charset="0"/>
            </a:rPr>
            <a:t>Net</a:t>
          </a:r>
          <a:r>
            <a:rPr lang="en-US" sz="1600" baseline="0">
              <a:latin typeface="Arial Black" panose="020B0A04020102020204" pitchFamily="34" charset="0"/>
            </a:rPr>
            <a:t> Worth statement</a:t>
          </a:r>
          <a:endParaRPr lang="en-US" sz="1600">
            <a:latin typeface="Arial Black" panose="020B0A040201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34</xdr:row>
      <xdr:rowOff>104775</xdr:rowOff>
    </xdr:from>
    <xdr:to>
      <xdr:col>6</xdr:col>
      <xdr:colOff>314325</xdr:colOff>
      <xdr:row>46</xdr:row>
      <xdr:rowOff>171450</xdr:rowOff>
    </xdr:to>
    <xdr:sp macro="" textlink="">
      <xdr:nvSpPr>
        <xdr:cNvPr id="3" name="TextBox 2"/>
        <xdr:cNvSpPr txBox="1"/>
      </xdr:nvSpPr>
      <xdr:spPr>
        <a:xfrm>
          <a:off x="457200" y="6962775"/>
          <a:ext cx="4133850" cy="2352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Tips:</a:t>
          </a:r>
        </a:p>
        <a:p>
          <a:r>
            <a:rPr lang="en-US" sz="1100"/>
            <a:t>Change</a:t>
          </a:r>
          <a:r>
            <a:rPr lang="en-US" sz="1100" baseline="0"/>
            <a:t> the column width to automatically fit the contents - </a:t>
          </a:r>
        </a:p>
        <a:p>
          <a:r>
            <a:rPr lang="en-US" sz="1100" baseline="0"/>
            <a:t>1) Select the column(s) you want to change.</a:t>
          </a:r>
        </a:p>
        <a:p>
          <a:r>
            <a:rPr lang="en-US" sz="1100" baseline="0"/>
            <a:t>2) Home &gt; Cells &gt; Format</a:t>
          </a:r>
        </a:p>
        <a:p>
          <a:r>
            <a:rPr lang="en-US" sz="1100" baseline="0"/>
            <a:t>3) Under Cell Size, click AutoFit Column Width.</a:t>
          </a:r>
        </a:p>
        <a:p>
          <a:endParaRPr lang="en-US" sz="1100" baseline="0"/>
        </a:p>
        <a:p>
          <a:endParaRPr lang="en-US" sz="1100" baseline="0"/>
        </a:p>
        <a:p>
          <a:r>
            <a:rPr lang="en-US" sz="1100"/>
            <a:t>Optional</a:t>
          </a:r>
          <a:r>
            <a:rPr lang="en-US" sz="1100" baseline="0"/>
            <a:t> - t</a:t>
          </a:r>
          <a:r>
            <a:rPr lang="en-US" sz="1100"/>
            <a:t>est to see if cell is empty.</a:t>
          </a:r>
        </a:p>
        <a:p>
          <a:r>
            <a:rPr lang="en-US" sz="1100"/>
            <a:t>In the</a:t>
          </a:r>
          <a:r>
            <a:rPr lang="en-US" sz="1100" baseline="0"/>
            <a:t> Total Assets row, use the IF function to help format the data.</a:t>
          </a:r>
        </a:p>
        <a:p>
          <a:pPr algn="ctr"/>
          <a:r>
            <a:rPr lang="en-US" sz="1100">
              <a:solidFill>
                <a:schemeClr val="accent2"/>
              </a:solidFill>
            </a:rPr>
            <a:t>=IF(SUM(C9:C15)=0,"",SUM(C9:C15))</a:t>
          </a:r>
        </a:p>
        <a:p>
          <a:r>
            <a:rPr lang="en-US" sz="1100"/>
            <a:t>If</a:t>
          </a:r>
          <a:r>
            <a:rPr lang="en-US" sz="1100" baseline="0"/>
            <a:t> there is no asset data, then the Total Assets will be blank, else use the sum of all the assets.</a:t>
          </a:r>
        </a:p>
        <a:p>
          <a:endParaRPr lang="en-US" sz="1100"/>
        </a:p>
      </xdr:txBody>
    </xdr:sp>
    <xdr:clientData/>
  </xdr:twoCellAnchor>
  <xdr:twoCellAnchor>
    <xdr:from>
      <xdr:col>10</xdr:col>
      <xdr:colOff>276225</xdr:colOff>
      <xdr:row>5</xdr:row>
      <xdr:rowOff>0</xdr:rowOff>
    </xdr:from>
    <xdr:to>
      <xdr:col>17</xdr:col>
      <xdr:colOff>581025</xdr:colOff>
      <xdr:row>18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4</xdr:col>
      <xdr:colOff>676275</xdr:colOff>
      <xdr:row>2</xdr:row>
      <xdr:rowOff>28575</xdr:rowOff>
    </xdr:to>
    <xdr:sp macro="" textlink="">
      <xdr:nvSpPr>
        <xdr:cNvPr id="2" name="TextBox 1"/>
        <xdr:cNvSpPr txBox="1"/>
      </xdr:nvSpPr>
      <xdr:spPr>
        <a:xfrm>
          <a:off x="38101" y="38100"/>
          <a:ext cx="3514724" cy="371475"/>
        </a:xfrm>
        <a:prstGeom prst="rect">
          <a:avLst/>
        </a:prstGeom>
        <a:solidFill>
          <a:schemeClr val="lt1"/>
        </a:solidFill>
        <a:ln w="28575" cmpd="sng">
          <a:solidFill>
            <a:schemeClr val="accent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>
              <a:solidFill>
                <a:schemeClr val="dk1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Net</a:t>
          </a:r>
          <a:r>
            <a:rPr lang="en-US" sz="1800" baseline="0">
              <a:solidFill>
                <a:schemeClr val="dk1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Worth statement</a:t>
          </a:r>
          <a:endParaRPr lang="en-US" sz="1800">
            <a:effectLst/>
            <a:latin typeface="Arial Black" panose="020B0A04020102020204" pitchFamily="34" charset="0"/>
          </a:endParaRPr>
        </a:p>
        <a:p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95251</xdr:rowOff>
    </xdr:from>
    <xdr:to>
      <xdr:col>7</xdr:col>
      <xdr:colOff>0</xdr:colOff>
      <xdr:row>30</xdr:row>
      <xdr:rowOff>85725</xdr:rowOff>
    </xdr:to>
    <xdr:sp macro="" textlink="">
      <xdr:nvSpPr>
        <xdr:cNvPr id="2" name="TextBox 1"/>
        <xdr:cNvSpPr txBox="1"/>
      </xdr:nvSpPr>
      <xdr:spPr>
        <a:xfrm>
          <a:off x="619125" y="3409951"/>
          <a:ext cx="5457825" cy="2847974"/>
        </a:xfrm>
        <a:prstGeom prst="rect">
          <a:avLst/>
        </a:prstGeom>
        <a:solidFill>
          <a:schemeClr val="lt1"/>
        </a:solidFill>
        <a:ln w="9525" cmpd="sng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Tips:</a:t>
          </a:r>
        </a:p>
        <a:p>
          <a:endParaRPr lang="en-US" sz="1100"/>
        </a:p>
        <a:p>
          <a:pPr marL="228600" indent="-228600">
            <a:buFont typeface="+mj-lt"/>
            <a:buAutoNum type="arabicPeriod"/>
          </a:pPr>
          <a:r>
            <a:rPr lang="en-US" sz="1100"/>
            <a:t>Use</a:t>
          </a:r>
          <a:r>
            <a:rPr lang="en-US" sz="1100" baseline="0"/>
            <a:t> &lt;Alt Enter&gt; to split column headings over multiple lines.</a:t>
          </a:r>
        </a:p>
        <a:p>
          <a:pPr marL="228600" indent="-228600">
            <a:buFont typeface="+mj-lt"/>
            <a:buAutoNum type="arabicPeriod"/>
          </a:pPr>
          <a:r>
            <a:rPr lang="en-US" sz="1100"/>
            <a:t>To show all</a:t>
          </a:r>
          <a:r>
            <a:rPr lang="en-US" sz="1100" baseline="0"/>
            <a:t> the formulas, u</a:t>
          </a:r>
          <a:r>
            <a:rPr lang="en-US" sz="1100"/>
            <a:t>se (Cntrl ~) or</a:t>
          </a:r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:  </a:t>
          </a:r>
          <a:r>
            <a:rPr lang="en-US" sz="1000">
              <a:latin typeface="Courier New" panose="02070309020205020404" pitchFamily="49" charset="0"/>
              <a:cs typeface="Courier New" panose="02070309020205020404" pitchFamily="49" charset="0"/>
            </a:rPr>
            <a:t>Formulas</a:t>
          </a:r>
          <a:r>
            <a:rPr lang="en-US" sz="1000" baseline="0">
              <a:latin typeface="Courier New" panose="02070309020205020404" pitchFamily="49" charset="0"/>
              <a:cs typeface="Courier New" panose="02070309020205020404" pitchFamily="49" charset="0"/>
            </a:rPr>
            <a:t> &gt; Formula Auditing &gt; Show Formulas</a:t>
          </a:r>
        </a:p>
        <a:p>
          <a:pPr marL="228600" indent="-228600">
            <a:buFont typeface="+mj-lt"/>
            <a:buAutoNum type="arabicPeriod"/>
          </a:pPr>
          <a:r>
            <a:rPr lang="en-US" sz="1100" baseline="0">
              <a:latin typeface="+mn-lt"/>
              <a:cs typeface="Courier New" panose="02070309020205020404" pitchFamily="49" charset="0"/>
            </a:rPr>
            <a:t>Put a border around the data, select the data and do: </a:t>
          </a:r>
          <a:r>
            <a:rPr lang="en-US" sz="1000" baseline="0">
              <a:latin typeface="Courier New" panose="02070309020205020404" pitchFamily="49" charset="0"/>
              <a:cs typeface="Courier New" panose="02070309020205020404" pitchFamily="49" charset="0"/>
            </a:rPr>
            <a:t>Home &gt; Font &gt; The little window drop down arrow</a:t>
          </a:r>
        </a:p>
        <a:p>
          <a:pPr marL="228600" indent="-228600">
            <a:buFont typeface="+mj-lt"/>
            <a:buAutoNum type="arabicPeriod"/>
          </a:pPr>
          <a:r>
            <a:rPr lang="en-US" sz="1100" baseline="0">
              <a:latin typeface="+mj-lt"/>
              <a:cs typeface="Courier New" panose="02070309020205020404" pitchFamily="49" charset="0"/>
            </a:rPr>
            <a:t>Add header to the report, with a report title and date printed. </a:t>
          </a:r>
          <a:r>
            <a:rPr lang="en-US" sz="1000" baseline="0">
              <a:latin typeface="Courier New" panose="02070309020205020404" pitchFamily="49" charset="0"/>
              <a:cs typeface="Courier New" panose="02070309020205020404" pitchFamily="49" charset="0"/>
            </a:rPr>
            <a:t>Insert &gt; Header &amp; Footer</a:t>
          </a:r>
          <a:r>
            <a:rPr lang="en-US" sz="1100" baseline="0">
              <a:latin typeface="+mj-lt"/>
              <a:cs typeface="Courier New" panose="02070309020205020404" pitchFamily="49" charset="0"/>
            </a:rPr>
            <a:t>.  </a:t>
          </a:r>
          <a:r>
            <a:rPr lang="en-US" sz="1100">
              <a:latin typeface="+mj-lt"/>
            </a:rPr>
            <a:t>Click the left, center, or right box at the top of the worksheet and add the information you want. </a:t>
          </a:r>
        </a:p>
        <a:p>
          <a:pPr marL="228600" indent="-228600">
            <a:buFont typeface="+mj-lt"/>
            <a:buAutoNum type="arabicPeriod"/>
          </a:pPr>
          <a:r>
            <a:rPr lang="en-US" sz="1100" baseline="0">
              <a:latin typeface="+mj-lt"/>
              <a:cs typeface="Courier New" panose="02070309020205020404" pitchFamily="49" charset="0"/>
            </a:rPr>
            <a:t>To add a text box: Insert &gt; Text (all the way on the right side) &gt; </a:t>
          </a:r>
          <a:r>
            <a:rPr lang="en-US" sz="1100" baseline="0">
              <a:latin typeface="Courier New" panose="02070309020205020404" pitchFamily="49" charset="0"/>
              <a:cs typeface="Courier New" panose="02070309020205020404" pitchFamily="49" charset="0"/>
            </a:rPr>
            <a:t>Text</a:t>
          </a:r>
          <a:r>
            <a:rPr lang="en-US" sz="1100" baseline="0">
              <a:latin typeface="+mj-lt"/>
              <a:cs typeface="Courier New" panose="02070309020205020404" pitchFamily="49" charset="0"/>
            </a:rPr>
            <a:t> Box</a:t>
          </a:r>
        </a:p>
        <a:p>
          <a:pPr marL="228600" indent="-228600">
            <a:buFont typeface="+mj-lt"/>
            <a:buAutoNum type="arabicPeriod"/>
          </a:pPr>
          <a:r>
            <a:rPr lang="en-US" sz="1100" baseline="0"/>
            <a:t>To print the gridlines, </a:t>
          </a:r>
          <a:r>
            <a:rPr lang="en-US" sz="1100" baseline="0">
              <a:latin typeface="Courier New" panose="02070309020205020404" pitchFamily="49" charset="0"/>
              <a:ea typeface="Arial Unicode MS" panose="020B0604020202020204" pitchFamily="34" charset="-128"/>
              <a:cs typeface="Courier New" panose="02070309020205020404" pitchFamily="49" charset="0"/>
            </a:rPr>
            <a:t>Page Layout &gt; Sheet Options &gt; Gridlines</a:t>
          </a:r>
        </a:p>
        <a:p>
          <a:pPr marL="228600" marR="0" lvl="0" indent="-22860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+mj-lt"/>
            <a:buAutoNum type="arabicPeriod"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 have text flow over mulitple neighboring cells:  Insert &gt; Alignment &gt; Merge &amp; Center</a:t>
          </a:r>
          <a:endParaRPr lang="en-US" sz="1100">
            <a:effectLst/>
          </a:endParaRPr>
        </a:p>
        <a:p>
          <a:pPr marL="228600" indent="-228600">
            <a:buFont typeface="+mj-lt"/>
            <a:buAutoNum type="arabicPeriod"/>
          </a:pPr>
          <a:endParaRPr lang="en-US" sz="1100" baseline="0">
            <a:latin typeface="Courier New" panose="02070309020205020404" pitchFamily="49" charset="0"/>
            <a:ea typeface="Arial Unicode MS" panose="020B0604020202020204" pitchFamily="34" charset="-128"/>
            <a:cs typeface="Courier New" panose="02070309020205020404" pitchFamily="49" charset="0"/>
          </a:endParaRPr>
        </a:p>
        <a:p>
          <a:endParaRPr lang="en-US" sz="1100" baseline="0"/>
        </a:p>
        <a:p>
          <a:endParaRPr lang="en-US" sz="1100" baseline="0"/>
        </a:p>
        <a:p>
          <a:r>
            <a:rPr lang="en-US" sz="1100" baseline="0"/>
            <a:t>Data compiled by: TheWeddingReport.com</a:t>
          </a:r>
        </a:p>
        <a:p>
          <a:endParaRPr lang="en-US" sz="1100" baseline="0"/>
        </a:p>
        <a:p>
          <a:endParaRPr lang="en-US" sz="1100"/>
        </a:p>
        <a:p>
          <a:endParaRPr lang="en-US" sz="1100"/>
        </a:p>
        <a:p>
          <a:endParaRPr lang="en-US" sz="1100"/>
        </a:p>
      </xdr:txBody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9</xdr:col>
      <xdr:colOff>1143000</xdr:colOff>
      <xdr:row>85</xdr:row>
      <xdr:rowOff>38100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6934200"/>
          <a:ext cx="7410450" cy="9753600"/>
        </a:xfrm>
        <a:prstGeom prst="rect">
          <a:avLst/>
        </a:prstGeom>
      </xdr:spPr>
    </xdr:pic>
    <xdr:clientData/>
  </xdr:twoCellAnchor>
  <xdr:twoCellAnchor>
    <xdr:from>
      <xdr:col>10</xdr:col>
      <xdr:colOff>123825</xdr:colOff>
      <xdr:row>2</xdr:row>
      <xdr:rowOff>171450</xdr:rowOff>
    </xdr:from>
    <xdr:to>
      <xdr:col>13</xdr:col>
      <xdr:colOff>323851</xdr:colOff>
      <xdr:row>4</xdr:row>
      <xdr:rowOff>47626</xdr:rowOff>
    </xdr:to>
    <xdr:sp macro="" textlink="">
      <xdr:nvSpPr>
        <xdr:cNvPr id="3" name="TextBox 2"/>
        <xdr:cNvSpPr txBox="1"/>
      </xdr:nvSpPr>
      <xdr:spPr>
        <a:xfrm>
          <a:off x="8210550" y="1000125"/>
          <a:ext cx="2028826" cy="257176"/>
        </a:xfrm>
        <a:prstGeom prst="rect">
          <a:avLst/>
        </a:prstGeom>
        <a:solidFill>
          <a:schemeClr val="lt1"/>
        </a:solidFill>
        <a:ln w="12700" cmpd="sng">
          <a:solidFill>
            <a:schemeClr val="accent2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←  Defined name variable here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15</xdr:row>
      <xdr:rowOff>161925</xdr:rowOff>
    </xdr:from>
    <xdr:to>
      <xdr:col>2</xdr:col>
      <xdr:colOff>19050</xdr:colOff>
      <xdr:row>24</xdr:row>
      <xdr:rowOff>114300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3286125"/>
          <a:ext cx="1714500" cy="17145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1</xdr:row>
      <xdr:rowOff>57150</xdr:rowOff>
    </xdr:from>
    <xdr:to>
      <xdr:col>7</xdr:col>
      <xdr:colOff>379726</xdr:colOff>
      <xdr:row>27</xdr:row>
      <xdr:rowOff>95250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247650"/>
          <a:ext cx="3789676" cy="4991100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0</xdr:col>
      <xdr:colOff>581027</xdr:colOff>
      <xdr:row>29</xdr:row>
      <xdr:rowOff>171450</xdr:rowOff>
    </xdr:from>
    <xdr:to>
      <xdr:col>7</xdr:col>
      <xdr:colOff>571500</xdr:colOff>
      <xdr:row>34</xdr:row>
      <xdr:rowOff>19050</xdr:rowOff>
    </xdr:to>
    <xdr:sp macro="" textlink="">
      <xdr:nvSpPr>
        <xdr:cNvPr id="3" name="TextBox 2"/>
        <xdr:cNvSpPr txBox="1"/>
      </xdr:nvSpPr>
      <xdr:spPr>
        <a:xfrm>
          <a:off x="581027" y="5695950"/>
          <a:ext cx="4257673" cy="800100"/>
        </a:xfrm>
        <a:prstGeom prst="rect">
          <a:avLst/>
        </a:prstGeom>
        <a:solidFill>
          <a:schemeClr val="lt1"/>
        </a:solidFill>
        <a:ln w="25400" cmpd="sng">
          <a:solidFill>
            <a:schemeClr val="accent2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Source: https://www.theweddingreport.com/index.cfm/action/wedding_statistics/view/market/id/16980/idtype/m/location/Chicago_Naperville_Elgin__IL_IN_WI/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170933</xdr:colOff>
      <xdr:row>1</xdr:row>
      <xdr:rowOff>133351</xdr:rowOff>
    </xdr:from>
    <xdr:to>
      <xdr:col>12</xdr:col>
      <xdr:colOff>467521</xdr:colOff>
      <xdr:row>11</xdr:row>
      <xdr:rowOff>171451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283" y="323851"/>
          <a:ext cx="3344588" cy="1943100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38102</xdr:colOff>
      <xdr:row>25</xdr:row>
      <xdr:rowOff>0</xdr:rowOff>
    </xdr:from>
    <xdr:to>
      <xdr:col>3</xdr:col>
      <xdr:colOff>38101</xdr:colOff>
      <xdr:row>31</xdr:row>
      <xdr:rowOff>128476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2" y="4610100"/>
          <a:ext cx="1952624" cy="127147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76201</xdr:rowOff>
    </xdr:from>
    <xdr:to>
      <xdr:col>5</xdr:col>
      <xdr:colOff>285470</xdr:colOff>
      <xdr:row>7</xdr:row>
      <xdr:rowOff>19051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76201"/>
          <a:ext cx="3247746" cy="14097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5</xdr:col>
      <xdr:colOff>438150</xdr:colOff>
      <xdr:row>1</xdr:row>
      <xdr:rowOff>0</xdr:rowOff>
    </xdr:from>
    <xdr:to>
      <xdr:col>9</xdr:col>
      <xdr:colOff>28575</xdr:colOff>
      <xdr:row>4</xdr:row>
      <xdr:rowOff>117881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0" y="200025"/>
          <a:ext cx="3038475" cy="68938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66676</xdr:rowOff>
    </xdr:from>
    <xdr:to>
      <xdr:col>5</xdr:col>
      <xdr:colOff>561695</xdr:colOff>
      <xdr:row>6</xdr:row>
      <xdr:rowOff>66676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49" y="66676"/>
          <a:ext cx="3209646" cy="12763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6</xdr:col>
      <xdr:colOff>438150</xdr:colOff>
      <xdr:row>1</xdr:row>
      <xdr:rowOff>0</xdr:rowOff>
    </xdr:from>
    <xdr:to>
      <xdr:col>10</xdr:col>
      <xdr:colOff>400050</xdr:colOff>
      <xdr:row>3</xdr:row>
      <xdr:rowOff>184556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75" y="200025"/>
          <a:ext cx="3000375" cy="68938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rganic">
  <a:themeElements>
    <a:clrScheme name="Organic">
      <a:dk1>
        <a:sysClr val="windowText" lastClr="000000"/>
      </a:dk1>
      <a:lt1>
        <a:sysClr val="window" lastClr="FFFFFF"/>
      </a:lt1>
      <a:dk2>
        <a:srgbClr val="212121"/>
      </a:dk2>
      <a:lt2>
        <a:srgbClr val="DADADA"/>
      </a:lt2>
      <a:accent1>
        <a:srgbClr val="83992A"/>
      </a:accent1>
      <a:accent2>
        <a:srgbClr val="3C9770"/>
      </a:accent2>
      <a:accent3>
        <a:srgbClr val="44709D"/>
      </a:accent3>
      <a:accent4>
        <a:srgbClr val="A23C33"/>
      </a:accent4>
      <a:accent5>
        <a:srgbClr val="D97828"/>
      </a:accent5>
      <a:accent6>
        <a:srgbClr val="DEB340"/>
      </a:accent6>
      <a:hlink>
        <a:srgbClr val="A8BF4D"/>
      </a:hlink>
      <a:folHlink>
        <a:srgbClr val="B4CA80"/>
      </a:folHlink>
    </a:clrScheme>
    <a:fontScheme name="Organic">
      <a:majorFont>
        <a:latin typeface="Garamond" panose="02020404030301010803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aramond" panose="02020404030301010803"/>
        <a:ea typeface=""/>
        <a:cs typeface=""/>
        <a:font script="Jpan" typeface="ＭＳ Ｐ明朝"/>
        <a:font script="Hang" typeface="바탕"/>
        <a:font script="Hans" typeface="方正舒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rganic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10000"/>
              </a:schemeClr>
            </a:gs>
            <a:gs pos="100000">
              <a:schemeClr val="phClr">
                <a:tint val="82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74000"/>
                <a:satMod val="130000"/>
                <a:lumMod val="90000"/>
              </a:schemeClr>
              <a:schemeClr val="phClr">
                <a:tint val="94000"/>
                <a:satMod val="120000"/>
                <a:lumMod val="104000"/>
              </a:schemeClr>
            </a:duotone>
          </a:blip>
          <a:tile tx="0" ty="0" sx="100000" sy="100000" flip="none" algn="tl"/>
        </a:blip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38100" dist="254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88000"/>
                <a:lumMod val="98000"/>
              </a:schemeClr>
            </a:gs>
          </a:gsLst>
          <a:lin ang="5400000" scaled="0"/>
        </a:gradFill>
        <a:blipFill>
          <a:blip xmlns:r="http://schemas.openxmlformats.org/officeDocument/2006/relationships" r:embed="rId2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rganic" id="{28CDC826-8792-45C0-861B-85EB3ADEDA33}" vid="{7DAC20F1-423D-49E2-BD0B-50532748BAD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tcalc.timevalue.com/" TargetMode="External"/><Relationship Id="rId1" Type="http://schemas.openxmlformats.org/officeDocument/2006/relationships/hyperlink" Target="http://ms-office.wonderhowto.com/how-to/calculate-interest-rates-for-payday-loans-ms-excel-350124/" TargetMode="External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tcalc.timevalue.com/" TargetMode="External"/><Relationship Id="rId1" Type="http://schemas.openxmlformats.org/officeDocument/2006/relationships/hyperlink" Target="http://ms-office.wonderhowto.com/how-to/calculate-interest-rates-for-payday-loans-ms-excel-350124/" TargetMode="External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activeCell="C16" sqref="C16"/>
    </sheetView>
  </sheetViews>
  <sheetFormatPr defaultRowHeight="15" x14ac:dyDescent="0.25"/>
  <cols>
    <col min="2" max="2" width="13.140625" customWidth="1"/>
    <col min="3" max="3" width="12.5703125" customWidth="1"/>
    <col min="4" max="4" width="11.5703125" customWidth="1"/>
    <col min="5" max="5" width="12.140625" customWidth="1"/>
    <col min="6" max="6" width="13.5703125" customWidth="1"/>
    <col min="7" max="7" width="13" customWidth="1"/>
    <col min="8" max="8" width="12.140625" customWidth="1"/>
  </cols>
  <sheetData>
    <row r="1" spans="1:17" x14ac:dyDescent="0.25">
      <c r="A1" s="104" t="s">
        <v>73</v>
      </c>
      <c r="B1" s="105"/>
      <c r="C1" s="105"/>
      <c r="D1" s="105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x14ac:dyDescent="0.25">
      <c r="A2" s="105"/>
      <c r="B2" s="105"/>
      <c r="C2" s="105"/>
      <c r="D2" s="105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ht="16.5" x14ac:dyDescent="0.3">
      <c r="A3" s="72"/>
      <c r="B3" s="70"/>
      <c r="C3" s="3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4" spans="1:17" ht="16.5" x14ac:dyDescent="0.3">
      <c r="A4" s="72"/>
      <c r="B4" s="70"/>
      <c r="C4" s="3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</row>
    <row r="5" spans="1:17" ht="16.5" x14ac:dyDescent="0.3">
      <c r="A5" s="72"/>
      <c r="B5" s="70"/>
      <c r="C5" s="3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</row>
    <row r="6" spans="1:17" x14ac:dyDescent="0.25">
      <c r="A6" s="106" t="s">
        <v>74</v>
      </c>
      <c r="B6" s="106"/>
      <c r="C6" s="43" t="s">
        <v>75</v>
      </c>
      <c r="D6" s="74" t="s">
        <v>76</v>
      </c>
      <c r="E6" s="74" t="s">
        <v>77</v>
      </c>
      <c r="F6" s="74" t="s">
        <v>78</v>
      </c>
      <c r="G6" s="74" t="s">
        <v>79</v>
      </c>
      <c r="H6" s="74" t="s">
        <v>80</v>
      </c>
      <c r="I6" s="74"/>
      <c r="J6" s="74"/>
      <c r="K6" s="74"/>
      <c r="L6" s="74"/>
      <c r="M6" s="74"/>
      <c r="N6" s="74"/>
      <c r="O6" s="74"/>
      <c r="P6" s="74"/>
      <c r="Q6" s="74"/>
    </row>
    <row r="7" spans="1:17" ht="16.5" x14ac:dyDescent="0.3">
      <c r="A7" s="72"/>
      <c r="B7" s="70"/>
      <c r="C7" s="3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</row>
    <row r="8" spans="1:17" x14ac:dyDescent="0.25">
      <c r="A8" s="107" t="s">
        <v>81</v>
      </c>
      <c r="B8" s="107"/>
      <c r="C8" s="3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</row>
    <row r="9" spans="1:17" ht="16.5" x14ac:dyDescent="0.3">
      <c r="A9" s="103" t="s">
        <v>82</v>
      </c>
      <c r="B9" s="103"/>
      <c r="C9" s="3">
        <v>4503.13</v>
      </c>
      <c r="D9" s="3"/>
      <c r="E9" s="3"/>
      <c r="F9" s="3"/>
      <c r="G9" s="3"/>
      <c r="H9" s="3"/>
      <c r="I9" s="70"/>
      <c r="J9" s="70"/>
      <c r="K9" s="70"/>
      <c r="L9" s="70"/>
      <c r="M9" s="70"/>
      <c r="N9" s="70"/>
      <c r="O9" s="70"/>
      <c r="P9" s="70"/>
      <c r="Q9" s="70"/>
    </row>
    <row r="10" spans="1:17" ht="16.5" x14ac:dyDescent="0.3">
      <c r="A10" s="103" t="s">
        <v>83</v>
      </c>
      <c r="B10" s="103"/>
      <c r="C10" s="3"/>
      <c r="D10" s="3"/>
      <c r="E10" s="3"/>
      <c r="F10" s="3"/>
      <c r="G10" s="3"/>
      <c r="H10" s="3"/>
      <c r="I10" s="70"/>
      <c r="J10" s="70"/>
      <c r="K10" s="70"/>
      <c r="L10" s="70"/>
      <c r="M10" s="70"/>
      <c r="N10" s="70"/>
      <c r="O10" s="70"/>
      <c r="P10" s="70"/>
      <c r="Q10" s="70"/>
    </row>
    <row r="11" spans="1:17" ht="16.5" x14ac:dyDescent="0.3">
      <c r="A11" s="103" t="s">
        <v>84</v>
      </c>
      <c r="B11" s="103"/>
      <c r="C11" s="3"/>
      <c r="D11" s="3"/>
      <c r="E11" s="3"/>
      <c r="F11" s="3"/>
      <c r="G11" s="3"/>
      <c r="H11" s="3"/>
      <c r="I11" s="70"/>
      <c r="J11" s="70"/>
      <c r="K11" s="70"/>
      <c r="L11" s="70"/>
      <c r="M11" s="70"/>
      <c r="N11" s="70"/>
      <c r="O11" s="70"/>
      <c r="P11" s="70"/>
      <c r="Q11" s="70"/>
    </row>
    <row r="12" spans="1:17" ht="16.5" x14ac:dyDescent="0.3">
      <c r="A12" s="99" t="s">
        <v>85</v>
      </c>
      <c r="B12" s="99"/>
      <c r="C12" s="3"/>
      <c r="D12" s="3"/>
      <c r="E12" s="3"/>
      <c r="F12" s="3"/>
      <c r="G12" s="3"/>
      <c r="H12" s="3"/>
      <c r="I12" s="70"/>
      <c r="J12" s="70"/>
      <c r="K12" s="70"/>
      <c r="L12" s="70"/>
      <c r="M12" s="70"/>
      <c r="N12" s="70"/>
      <c r="O12" s="70"/>
      <c r="P12" s="70"/>
      <c r="Q12" s="70"/>
    </row>
    <row r="13" spans="1:17" ht="16.5" x14ac:dyDescent="0.3">
      <c r="A13" s="99" t="s">
        <v>86</v>
      </c>
      <c r="B13" s="99"/>
      <c r="C13" s="3"/>
      <c r="D13" s="3"/>
      <c r="E13" s="3"/>
      <c r="F13" s="3"/>
      <c r="G13" s="3"/>
      <c r="H13" s="3"/>
      <c r="I13" s="70"/>
      <c r="J13" s="70"/>
      <c r="K13" s="70"/>
      <c r="L13" s="70"/>
      <c r="M13" s="70"/>
      <c r="N13" s="70"/>
      <c r="O13" s="70"/>
      <c r="P13" s="70"/>
      <c r="Q13" s="70"/>
    </row>
    <row r="14" spans="1:17" ht="16.5" x14ac:dyDescent="0.3">
      <c r="A14" s="99" t="s">
        <v>87</v>
      </c>
      <c r="B14" s="99"/>
      <c r="C14" s="3"/>
      <c r="D14" s="3"/>
      <c r="E14" s="3"/>
      <c r="F14" s="3"/>
      <c r="G14" s="3"/>
      <c r="H14" s="3"/>
      <c r="I14" s="70"/>
      <c r="J14" s="70"/>
      <c r="K14" s="70"/>
      <c r="L14" s="70"/>
      <c r="M14" s="70"/>
      <c r="N14" s="70"/>
      <c r="O14" s="70"/>
      <c r="P14" s="70"/>
      <c r="Q14" s="70"/>
    </row>
    <row r="15" spans="1:17" ht="16.5" x14ac:dyDescent="0.3">
      <c r="A15" s="99" t="s">
        <v>88</v>
      </c>
      <c r="B15" s="99"/>
      <c r="C15" s="3"/>
      <c r="D15" s="3"/>
      <c r="E15" s="3"/>
      <c r="F15" s="3"/>
      <c r="G15" s="3"/>
      <c r="H15" s="3"/>
      <c r="I15" s="70"/>
      <c r="J15" s="70"/>
      <c r="K15" s="70"/>
      <c r="L15" s="70"/>
      <c r="M15" s="70"/>
      <c r="N15" s="70"/>
      <c r="O15" s="70"/>
      <c r="P15" s="70"/>
      <c r="Q15" s="70"/>
    </row>
    <row r="16" spans="1:17" x14ac:dyDescent="0.25">
      <c r="A16" s="100" t="s">
        <v>89</v>
      </c>
      <c r="B16" s="100"/>
      <c r="C16" s="77">
        <f>SUM(C9:C15)</f>
        <v>4503.13</v>
      </c>
      <c r="D16" s="77"/>
      <c r="E16" s="77"/>
      <c r="F16" s="77"/>
      <c r="G16" s="77"/>
      <c r="H16" s="77"/>
      <c r="I16" s="78"/>
      <c r="J16" s="46"/>
      <c r="K16" s="46"/>
      <c r="L16" s="46"/>
      <c r="M16" s="46"/>
      <c r="N16" s="46"/>
      <c r="O16" s="46"/>
      <c r="P16" s="46"/>
      <c r="Q16" s="46"/>
    </row>
    <row r="17" spans="1:17" ht="16.5" x14ac:dyDescent="0.3">
      <c r="A17" s="103"/>
      <c r="B17" s="103"/>
      <c r="C17" s="3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</row>
    <row r="18" spans="1:17" ht="16.5" x14ac:dyDescent="0.3">
      <c r="A18" s="103"/>
      <c r="B18" s="103"/>
      <c r="C18" s="3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</row>
    <row r="19" spans="1:17" x14ac:dyDescent="0.25">
      <c r="A19" s="100" t="s">
        <v>90</v>
      </c>
      <c r="B19" s="100"/>
      <c r="C19" s="3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</row>
    <row r="20" spans="1:17" ht="16.5" x14ac:dyDescent="0.3">
      <c r="A20" s="99" t="s">
        <v>91</v>
      </c>
      <c r="B20" s="99"/>
      <c r="C20" s="3">
        <v>1400</v>
      </c>
      <c r="D20" s="3"/>
      <c r="E20" s="3"/>
      <c r="F20" s="3"/>
      <c r="G20" s="3"/>
      <c r="H20" s="3"/>
      <c r="I20" s="70"/>
      <c r="J20" s="70"/>
      <c r="K20" s="70"/>
      <c r="L20" s="70"/>
      <c r="M20" s="70"/>
      <c r="N20" s="70"/>
      <c r="O20" s="70"/>
      <c r="P20" s="70"/>
      <c r="Q20" s="70"/>
    </row>
    <row r="21" spans="1:17" ht="16.5" x14ac:dyDescent="0.3">
      <c r="A21" s="99" t="s">
        <v>92</v>
      </c>
      <c r="B21" s="99"/>
      <c r="C21" s="3"/>
      <c r="D21" s="3"/>
      <c r="E21" s="3"/>
      <c r="F21" s="3"/>
      <c r="G21" s="3"/>
      <c r="H21" s="3"/>
      <c r="I21" s="70"/>
      <c r="J21" s="70"/>
      <c r="K21" s="70"/>
      <c r="L21" s="70"/>
      <c r="M21" s="70"/>
      <c r="N21" s="70"/>
      <c r="O21" s="70"/>
      <c r="P21" s="70"/>
      <c r="Q21" s="70"/>
    </row>
    <row r="22" spans="1:17" ht="16.5" x14ac:dyDescent="0.3">
      <c r="A22" s="99" t="s">
        <v>93</v>
      </c>
      <c r="B22" s="99"/>
      <c r="C22" s="3"/>
      <c r="D22" s="3"/>
      <c r="E22" s="3"/>
      <c r="F22" s="3"/>
      <c r="G22" s="3"/>
      <c r="H22" s="3"/>
      <c r="I22" s="70"/>
      <c r="J22" s="70"/>
      <c r="K22" s="70"/>
      <c r="L22" s="70"/>
      <c r="M22" s="70"/>
      <c r="N22" s="70"/>
      <c r="O22" s="70"/>
      <c r="P22" s="70"/>
      <c r="Q22" s="70"/>
    </row>
    <row r="23" spans="1:17" ht="16.5" x14ac:dyDescent="0.3">
      <c r="A23" s="99" t="s">
        <v>94</v>
      </c>
      <c r="B23" s="99"/>
      <c r="C23" s="3"/>
      <c r="D23" s="3"/>
      <c r="E23" s="3"/>
      <c r="F23" s="3"/>
      <c r="G23" s="3"/>
      <c r="H23" s="3"/>
      <c r="I23" s="70"/>
      <c r="J23" s="70"/>
      <c r="K23" s="70"/>
      <c r="L23" s="70"/>
      <c r="M23" s="70"/>
      <c r="N23" s="70"/>
      <c r="O23" s="70"/>
      <c r="P23" s="70"/>
      <c r="Q23" s="70"/>
    </row>
    <row r="24" spans="1:17" ht="16.5" x14ac:dyDescent="0.3">
      <c r="A24" s="99" t="s">
        <v>95</v>
      </c>
      <c r="B24" s="99"/>
      <c r="C24" s="3"/>
      <c r="D24" s="3"/>
      <c r="E24" s="3"/>
      <c r="F24" s="3"/>
      <c r="G24" s="3"/>
      <c r="H24" s="3"/>
      <c r="I24" s="70"/>
      <c r="J24" s="70"/>
      <c r="K24" s="70"/>
      <c r="L24" s="70"/>
      <c r="M24" s="70"/>
      <c r="N24" s="70"/>
      <c r="O24" s="70"/>
      <c r="P24" s="70"/>
      <c r="Q24" s="70"/>
    </row>
    <row r="25" spans="1:17" ht="16.5" x14ac:dyDescent="0.3">
      <c r="A25" s="72" t="s">
        <v>96</v>
      </c>
      <c r="B25" s="72"/>
      <c r="C25" s="3"/>
      <c r="D25" s="3"/>
      <c r="E25" s="3"/>
      <c r="F25" s="3"/>
      <c r="G25" s="3"/>
      <c r="H25" s="3"/>
      <c r="I25" s="70"/>
      <c r="J25" s="70"/>
      <c r="K25" s="70"/>
      <c r="L25" s="70"/>
      <c r="M25" s="70"/>
      <c r="N25" s="70"/>
      <c r="O25" s="70"/>
      <c r="P25" s="70"/>
      <c r="Q25" s="70"/>
    </row>
    <row r="26" spans="1:17" ht="16.5" x14ac:dyDescent="0.3">
      <c r="A26" s="72" t="s">
        <v>97</v>
      </c>
      <c r="B26" s="72"/>
      <c r="C26" s="3"/>
      <c r="D26" s="3"/>
      <c r="E26" s="3"/>
      <c r="F26" s="3"/>
      <c r="G26" s="3"/>
      <c r="H26" s="3"/>
      <c r="I26" s="70"/>
      <c r="J26" s="70"/>
      <c r="K26" s="70"/>
      <c r="L26" s="70"/>
      <c r="M26" s="70"/>
      <c r="N26" s="70"/>
      <c r="O26" s="70"/>
      <c r="P26" s="70"/>
      <c r="Q26" s="70"/>
    </row>
    <row r="27" spans="1:17" x14ac:dyDescent="0.25">
      <c r="A27" s="100" t="s">
        <v>98</v>
      </c>
      <c r="B27" s="100"/>
      <c r="C27" s="45">
        <f>SUM(C20:C26)</f>
        <v>1400</v>
      </c>
      <c r="D27" s="45"/>
      <c r="E27" s="45"/>
      <c r="F27" s="45"/>
      <c r="G27" s="45"/>
      <c r="H27" s="45"/>
      <c r="I27" s="46"/>
      <c r="J27" s="46"/>
      <c r="K27" s="46"/>
      <c r="L27" s="46"/>
      <c r="M27" s="46"/>
      <c r="N27" s="46"/>
      <c r="O27" s="46"/>
      <c r="P27" s="46"/>
      <c r="Q27" s="46"/>
    </row>
    <row r="28" spans="1:17" x14ac:dyDescent="0.25">
      <c r="A28" s="98"/>
      <c r="B28" s="98"/>
      <c r="C28" s="3"/>
      <c r="D28" s="3"/>
      <c r="E28" s="3"/>
      <c r="F28" s="3"/>
      <c r="G28" s="3"/>
      <c r="H28" s="3"/>
      <c r="I28" s="70"/>
      <c r="J28" s="70"/>
      <c r="K28" s="70"/>
      <c r="L28" s="70"/>
      <c r="M28" s="70"/>
      <c r="N28" s="70"/>
      <c r="O28" s="70"/>
      <c r="P28" s="70"/>
      <c r="Q28" s="70"/>
    </row>
    <row r="29" spans="1:17" x14ac:dyDescent="0.25">
      <c r="A29" s="101" t="s">
        <v>99</v>
      </c>
      <c r="B29" s="101"/>
      <c r="C29" s="47">
        <f>IF((C16-C27=0),"",(C16-C27))</f>
        <v>3103.13</v>
      </c>
      <c r="D29" s="47" t="str">
        <f>IF((D16-D27=0),"",(D16-D27))</f>
        <v/>
      </c>
      <c r="E29" s="47" t="str">
        <f>IF((E16=""),"",(E16-E27))</f>
        <v/>
      </c>
      <c r="F29" s="47" t="str">
        <f>IF((F16=""),"",(F16-F27))</f>
        <v/>
      </c>
      <c r="G29" s="47" t="str">
        <f>IF((G16=""),"",(G16-G27))</f>
        <v/>
      </c>
      <c r="H29" s="47" t="str">
        <f>IF((H16=""),"",(H16-H27))</f>
        <v/>
      </c>
      <c r="I29" s="48"/>
      <c r="J29" s="48"/>
      <c r="K29" s="71"/>
      <c r="L29" s="71"/>
      <c r="M29" s="71"/>
      <c r="N29" s="71"/>
      <c r="O29" s="71"/>
      <c r="P29" s="71"/>
      <c r="Q29" s="71"/>
    </row>
    <row r="30" spans="1:17" x14ac:dyDescent="0.25">
      <c r="A30" s="98" t="s">
        <v>100</v>
      </c>
      <c r="B30" s="98"/>
      <c r="C30" s="3" t="s">
        <v>19</v>
      </c>
      <c r="D30" s="3" t="s">
        <v>19</v>
      </c>
      <c r="E30" s="3" t="s">
        <v>19</v>
      </c>
      <c r="F30" s="3" t="s">
        <v>19</v>
      </c>
      <c r="G30" s="3" t="s">
        <v>100</v>
      </c>
      <c r="H30" s="3" t="s">
        <v>19</v>
      </c>
      <c r="I30" s="70"/>
      <c r="J30" s="70"/>
      <c r="K30" s="70"/>
      <c r="L30" s="70"/>
      <c r="M30" s="70"/>
      <c r="N30" s="70"/>
      <c r="O30" s="70"/>
      <c r="P30" s="70"/>
      <c r="Q30" s="70"/>
    </row>
    <row r="31" spans="1:17" x14ac:dyDescent="0.25">
      <c r="A31" s="102" t="s">
        <v>101</v>
      </c>
      <c r="B31" s="102"/>
      <c r="C31" s="102"/>
      <c r="D31" s="4" t="str">
        <f>IF(D16="","",D29-C29)</f>
        <v/>
      </c>
      <c r="E31" s="4" t="str">
        <f>IF(E16="","",E29-D29)</f>
        <v/>
      </c>
      <c r="F31" s="4" t="str">
        <f>IF(F16="","",F29-E29)</f>
        <v/>
      </c>
      <c r="G31" s="4" t="str">
        <f>IF(G16="","",G29-F29)</f>
        <v/>
      </c>
      <c r="H31" s="4" t="str">
        <f>IF(H16="","",H29-G29)</f>
        <v/>
      </c>
      <c r="I31" s="4" t="str">
        <f>IF(I16=0,"",I29-H29)</f>
        <v/>
      </c>
      <c r="J31" s="70"/>
      <c r="K31" s="70"/>
      <c r="L31" s="70"/>
      <c r="M31" s="70"/>
      <c r="N31" s="70"/>
      <c r="O31" s="70"/>
      <c r="P31" s="70"/>
      <c r="Q31" s="70"/>
    </row>
    <row r="32" spans="1:17" x14ac:dyDescent="0.25">
      <c r="A32" s="98"/>
      <c r="B32" s="98"/>
      <c r="C32" s="3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</row>
    <row r="33" spans="1:17" x14ac:dyDescent="0.25">
      <c r="A33" s="98"/>
      <c r="B33" s="98"/>
      <c r="C33" s="3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</row>
  </sheetData>
  <mergeCells count="26">
    <mergeCell ref="A11:B11"/>
    <mergeCell ref="A1:D2"/>
    <mergeCell ref="A6:B6"/>
    <mergeCell ref="A8:B8"/>
    <mergeCell ref="A9:B9"/>
    <mergeCell ref="A10:B10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32:B32"/>
    <mergeCell ref="A33:B33"/>
    <mergeCell ref="A24:B24"/>
    <mergeCell ref="A27:B27"/>
    <mergeCell ref="A28:B28"/>
    <mergeCell ref="A29:B29"/>
    <mergeCell ref="A30:B30"/>
    <mergeCell ref="A31:C31"/>
  </mergeCells>
  <pageMargins left="0.7" right="0.7" top="0.75" bottom="0.75" header="0.3" footer="0.3"/>
  <pageSetup orientation="portrait" horizontalDpi="203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topLeftCell="F1" workbookViewId="0">
      <selection activeCell="I15" sqref="I15"/>
    </sheetView>
  </sheetViews>
  <sheetFormatPr defaultRowHeight="15" x14ac:dyDescent="0.25"/>
  <cols>
    <col min="1" max="1" width="14.5703125" bestFit="1" customWidth="1"/>
    <col min="3" max="3" width="9" bestFit="1" customWidth="1"/>
    <col min="4" max="5" width="10.42578125" bestFit="1" customWidth="1"/>
    <col min="6" max="8" width="10.5703125" bestFit="1" customWidth="1"/>
  </cols>
  <sheetData>
    <row r="1" spans="1:17" x14ac:dyDescent="0.25">
      <c r="A1" s="108" t="s">
        <v>73</v>
      </c>
      <c r="B1" s="109"/>
      <c r="C1" s="109"/>
      <c r="D1" s="109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x14ac:dyDescent="0.25">
      <c r="A2" s="109"/>
      <c r="B2" s="109"/>
      <c r="C2" s="109"/>
      <c r="D2" s="109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ht="16.5" x14ac:dyDescent="0.3">
      <c r="A3" s="42"/>
      <c r="B3" s="34"/>
      <c r="C3" s="3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17" ht="16.5" x14ac:dyDescent="0.3">
      <c r="A4" s="42"/>
      <c r="B4" s="34"/>
      <c r="C4" s="3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ht="16.5" x14ac:dyDescent="0.3">
      <c r="A5" s="42"/>
      <c r="B5" s="34"/>
      <c r="C5" s="3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25">
      <c r="A6" s="106" t="s">
        <v>74</v>
      </c>
      <c r="B6" s="106"/>
      <c r="C6" s="43" t="s">
        <v>75</v>
      </c>
      <c r="D6" s="44" t="s">
        <v>76</v>
      </c>
      <c r="E6" s="44" t="s">
        <v>77</v>
      </c>
      <c r="F6" s="44" t="s">
        <v>78</v>
      </c>
      <c r="G6" s="44" t="s">
        <v>79</v>
      </c>
      <c r="H6" s="44" t="s">
        <v>80</v>
      </c>
      <c r="I6" s="44"/>
      <c r="J6" s="44"/>
      <c r="K6" s="44"/>
      <c r="L6" s="44"/>
      <c r="M6" s="44"/>
      <c r="N6" s="44"/>
      <c r="O6" s="44"/>
      <c r="P6" s="44"/>
      <c r="Q6" s="44"/>
    </row>
    <row r="7" spans="1:17" ht="16.5" x14ac:dyDescent="0.3">
      <c r="A7" s="42"/>
      <c r="B7" s="34"/>
      <c r="C7" s="3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25">
      <c r="A8" s="107" t="s">
        <v>81</v>
      </c>
      <c r="B8" s="107"/>
      <c r="C8" s="3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ht="16.5" x14ac:dyDescent="0.3">
      <c r="A9" s="103" t="s">
        <v>82</v>
      </c>
      <c r="B9" s="103"/>
      <c r="C9" s="3">
        <v>100</v>
      </c>
      <c r="D9" s="3">
        <v>150</v>
      </c>
      <c r="E9" s="3">
        <v>300</v>
      </c>
      <c r="F9" s="3">
        <v>400</v>
      </c>
      <c r="G9" s="3">
        <v>400</v>
      </c>
      <c r="H9" s="3">
        <v>500</v>
      </c>
      <c r="I9" s="34"/>
      <c r="J9" s="34"/>
      <c r="K9" s="34"/>
      <c r="L9" s="34"/>
      <c r="M9" s="34"/>
      <c r="N9" s="34"/>
      <c r="O9" s="34"/>
      <c r="P9" s="34"/>
      <c r="Q9" s="34"/>
    </row>
    <row r="10" spans="1:17" ht="16.5" x14ac:dyDescent="0.3">
      <c r="A10" s="103" t="s">
        <v>83</v>
      </c>
      <c r="B10" s="103"/>
      <c r="C10" s="3">
        <v>100</v>
      </c>
      <c r="D10" s="3">
        <v>150</v>
      </c>
      <c r="E10" s="3">
        <v>300</v>
      </c>
      <c r="F10" s="3">
        <v>400</v>
      </c>
      <c r="G10" s="3">
        <v>400</v>
      </c>
      <c r="H10" s="3">
        <v>800</v>
      </c>
      <c r="I10" s="34"/>
      <c r="J10" s="34"/>
      <c r="K10" s="34"/>
      <c r="L10" s="34"/>
      <c r="M10" s="34"/>
      <c r="N10" s="34"/>
      <c r="O10" s="34"/>
      <c r="P10" s="34"/>
      <c r="Q10" s="34"/>
    </row>
    <row r="11" spans="1:17" ht="16.5" x14ac:dyDescent="0.3">
      <c r="A11" s="103" t="s">
        <v>84</v>
      </c>
      <c r="B11" s="103"/>
      <c r="C11" s="3">
        <v>100</v>
      </c>
      <c r="D11" s="3">
        <v>150</v>
      </c>
      <c r="E11" s="3">
        <v>300</v>
      </c>
      <c r="F11" s="3">
        <v>300</v>
      </c>
      <c r="G11" s="3">
        <v>300</v>
      </c>
      <c r="H11" s="3">
        <v>300</v>
      </c>
      <c r="I11" s="34"/>
      <c r="J11" s="34"/>
      <c r="K11" s="34"/>
      <c r="L11" s="34"/>
      <c r="M11" s="34"/>
      <c r="N11" s="34"/>
      <c r="O11" s="34"/>
      <c r="P11" s="34"/>
      <c r="Q11" s="34"/>
    </row>
    <row r="12" spans="1:17" ht="16.5" x14ac:dyDescent="0.3">
      <c r="A12" s="99" t="s">
        <v>85</v>
      </c>
      <c r="B12" s="99"/>
      <c r="C12" s="3">
        <v>100</v>
      </c>
      <c r="D12" s="3">
        <v>150</v>
      </c>
      <c r="E12" s="3">
        <v>300</v>
      </c>
      <c r="F12" s="3">
        <v>300</v>
      </c>
      <c r="G12" s="3">
        <v>300</v>
      </c>
      <c r="H12" s="3">
        <v>300</v>
      </c>
      <c r="I12" s="34"/>
      <c r="J12" s="34"/>
      <c r="K12" s="34"/>
      <c r="L12" s="34"/>
      <c r="M12" s="34"/>
      <c r="N12" s="34"/>
      <c r="O12" s="34"/>
      <c r="P12" s="34"/>
      <c r="Q12" s="34"/>
    </row>
    <row r="13" spans="1:17" ht="16.5" x14ac:dyDescent="0.3">
      <c r="A13" s="99" t="s">
        <v>86</v>
      </c>
      <c r="B13" s="99"/>
      <c r="C13" s="3">
        <v>100</v>
      </c>
      <c r="D13" s="3">
        <v>150</v>
      </c>
      <c r="E13" s="3">
        <v>300</v>
      </c>
      <c r="F13" s="3">
        <v>300</v>
      </c>
      <c r="G13" s="3">
        <v>300</v>
      </c>
      <c r="H13" s="3">
        <v>300</v>
      </c>
      <c r="I13" s="34"/>
      <c r="J13" s="34"/>
      <c r="K13" s="34"/>
      <c r="L13" s="34"/>
      <c r="M13" s="34"/>
      <c r="N13" s="34"/>
      <c r="O13" s="34"/>
      <c r="P13" s="34"/>
      <c r="Q13" s="34"/>
    </row>
    <row r="14" spans="1:17" ht="16.5" x14ac:dyDescent="0.3">
      <c r="A14" s="99" t="s">
        <v>87</v>
      </c>
      <c r="B14" s="99"/>
      <c r="C14" s="3">
        <v>100</v>
      </c>
      <c r="D14" s="3">
        <v>150</v>
      </c>
      <c r="E14" s="3">
        <v>300</v>
      </c>
      <c r="F14" s="3">
        <v>300</v>
      </c>
      <c r="G14" s="3">
        <v>300</v>
      </c>
      <c r="H14" s="3">
        <v>300</v>
      </c>
      <c r="I14" s="34"/>
      <c r="J14" s="34"/>
      <c r="K14" s="34"/>
      <c r="L14" s="34"/>
      <c r="M14" s="34"/>
      <c r="N14" s="34"/>
      <c r="O14" s="34"/>
      <c r="P14" s="34"/>
      <c r="Q14" s="34"/>
    </row>
    <row r="15" spans="1:17" ht="16.5" x14ac:dyDescent="0.3">
      <c r="A15" s="99" t="s">
        <v>88</v>
      </c>
      <c r="B15" s="99"/>
      <c r="C15" s="3">
        <v>100</v>
      </c>
      <c r="D15" s="3">
        <v>150</v>
      </c>
      <c r="E15" s="3">
        <v>300</v>
      </c>
      <c r="F15" s="3">
        <v>300</v>
      </c>
      <c r="G15" s="3">
        <v>300</v>
      </c>
      <c r="H15" s="3">
        <v>300</v>
      </c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25">
      <c r="A16" s="100" t="s">
        <v>89</v>
      </c>
      <c r="B16" s="100"/>
      <c r="C16" s="45">
        <f t="shared" ref="C16:H16" si="0">IF(SUM(C9:C15)=0,"",SUM(C9:C15))</f>
        <v>700</v>
      </c>
      <c r="D16" s="45">
        <f t="shared" si="0"/>
        <v>1050</v>
      </c>
      <c r="E16" s="45">
        <f t="shared" si="0"/>
        <v>2100</v>
      </c>
      <c r="F16" s="45">
        <f t="shared" si="0"/>
        <v>2300</v>
      </c>
      <c r="G16" s="45">
        <f t="shared" si="0"/>
        <v>2300</v>
      </c>
      <c r="H16" s="45">
        <f t="shared" si="0"/>
        <v>2800</v>
      </c>
      <c r="I16" s="46"/>
      <c r="J16" s="46"/>
      <c r="K16" s="46"/>
      <c r="L16" s="46"/>
      <c r="M16" s="46"/>
      <c r="N16" s="46"/>
      <c r="O16" s="46"/>
      <c r="P16" s="46"/>
      <c r="Q16" s="46"/>
    </row>
    <row r="17" spans="1:17" ht="16.5" x14ac:dyDescent="0.3">
      <c r="A17" s="103"/>
      <c r="B17" s="103"/>
      <c r="C17" s="3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ht="16.5" x14ac:dyDescent="0.3">
      <c r="A18" s="103"/>
      <c r="B18" s="103"/>
      <c r="C18" s="3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25">
      <c r="A19" s="100" t="s">
        <v>90</v>
      </c>
      <c r="B19" s="100"/>
      <c r="C19" s="3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ht="16.5" x14ac:dyDescent="0.3">
      <c r="A20" s="99" t="s">
        <v>91</v>
      </c>
      <c r="B20" s="99"/>
      <c r="C20" s="3">
        <v>30</v>
      </c>
      <c r="D20" s="3">
        <v>200</v>
      </c>
      <c r="E20" s="3">
        <v>200</v>
      </c>
      <c r="F20" s="3">
        <v>200</v>
      </c>
      <c r="G20" s="3">
        <v>200</v>
      </c>
      <c r="H20" s="3">
        <v>200</v>
      </c>
      <c r="I20" s="34"/>
      <c r="J20" s="34"/>
      <c r="K20" s="34"/>
      <c r="L20" s="34"/>
      <c r="M20" s="34"/>
      <c r="N20" s="34"/>
      <c r="O20" s="34"/>
      <c r="P20" s="34"/>
      <c r="Q20" s="34"/>
    </row>
    <row r="21" spans="1:17" ht="16.5" x14ac:dyDescent="0.3">
      <c r="A21" s="99" t="s">
        <v>92</v>
      </c>
      <c r="B21" s="99"/>
      <c r="C21" s="3">
        <v>30</v>
      </c>
      <c r="D21" s="3">
        <v>200</v>
      </c>
      <c r="E21" s="3">
        <v>200</v>
      </c>
      <c r="F21" s="3">
        <v>200</v>
      </c>
      <c r="G21" s="3">
        <v>200</v>
      </c>
      <c r="H21" s="3">
        <v>200</v>
      </c>
      <c r="I21" s="34"/>
      <c r="J21" s="34"/>
      <c r="K21" s="34"/>
      <c r="L21" s="34"/>
      <c r="M21" s="34"/>
      <c r="N21" s="34"/>
      <c r="O21" s="34"/>
      <c r="P21" s="34"/>
      <c r="Q21" s="34"/>
    </row>
    <row r="22" spans="1:17" ht="16.5" x14ac:dyDescent="0.3">
      <c r="A22" s="99" t="s">
        <v>93</v>
      </c>
      <c r="B22" s="99"/>
      <c r="C22" s="3">
        <v>30</v>
      </c>
      <c r="D22" s="3">
        <v>200</v>
      </c>
      <c r="E22" s="3">
        <v>200</v>
      </c>
      <c r="F22" s="3">
        <v>200</v>
      </c>
      <c r="G22" s="3">
        <v>200</v>
      </c>
      <c r="H22" s="3">
        <v>200</v>
      </c>
      <c r="I22" s="34"/>
      <c r="J22" s="34"/>
      <c r="K22" s="34"/>
      <c r="L22" s="34"/>
      <c r="M22" s="34"/>
      <c r="N22" s="34"/>
      <c r="O22" s="34"/>
      <c r="P22" s="34"/>
      <c r="Q22" s="34"/>
    </row>
    <row r="23" spans="1:17" ht="16.5" x14ac:dyDescent="0.3">
      <c r="A23" s="99" t="s">
        <v>94</v>
      </c>
      <c r="B23" s="99"/>
      <c r="C23" s="3">
        <v>30</v>
      </c>
      <c r="D23" s="3">
        <v>200</v>
      </c>
      <c r="E23" s="3">
        <v>200</v>
      </c>
      <c r="F23" s="3">
        <v>200</v>
      </c>
      <c r="G23" s="3">
        <v>200</v>
      </c>
      <c r="H23" s="3">
        <v>200</v>
      </c>
      <c r="I23" s="34"/>
      <c r="J23" s="34"/>
      <c r="K23" s="34"/>
      <c r="L23" s="34"/>
      <c r="M23" s="34"/>
      <c r="N23" s="34"/>
      <c r="O23" s="34"/>
      <c r="P23" s="34"/>
      <c r="Q23" s="34"/>
    </row>
    <row r="24" spans="1:17" ht="16.5" x14ac:dyDescent="0.3">
      <c r="A24" s="99" t="s">
        <v>95</v>
      </c>
      <c r="B24" s="99"/>
      <c r="C24" s="3">
        <v>30</v>
      </c>
      <c r="D24" s="3">
        <v>200</v>
      </c>
      <c r="E24" s="3">
        <v>200</v>
      </c>
      <c r="F24" s="3">
        <v>200</v>
      </c>
      <c r="G24" s="3">
        <v>200</v>
      </c>
      <c r="H24" s="3">
        <v>200</v>
      </c>
      <c r="I24" s="34"/>
      <c r="J24" s="34"/>
      <c r="K24" s="34"/>
      <c r="L24" s="34"/>
      <c r="M24" s="34"/>
      <c r="N24" s="34"/>
      <c r="O24" s="34"/>
      <c r="P24" s="34"/>
      <c r="Q24" s="34"/>
    </row>
    <row r="25" spans="1:17" ht="16.5" x14ac:dyDescent="0.3">
      <c r="A25" s="42" t="s">
        <v>96</v>
      </c>
      <c r="B25" s="42"/>
      <c r="C25" s="3">
        <v>30</v>
      </c>
      <c r="D25" s="3">
        <v>200</v>
      </c>
      <c r="E25" s="3">
        <v>200</v>
      </c>
      <c r="F25" s="3">
        <v>200</v>
      </c>
      <c r="G25" s="3">
        <v>200</v>
      </c>
      <c r="H25" s="3">
        <v>200</v>
      </c>
      <c r="I25" s="34"/>
      <c r="J25" s="34"/>
      <c r="K25" s="34"/>
      <c r="L25" s="34"/>
      <c r="M25" s="34"/>
      <c r="N25" s="34"/>
      <c r="O25" s="34"/>
      <c r="P25" s="34"/>
      <c r="Q25" s="34"/>
    </row>
    <row r="26" spans="1:17" ht="16.5" x14ac:dyDescent="0.3">
      <c r="A26" s="42" t="s">
        <v>97</v>
      </c>
      <c r="B26" s="42"/>
      <c r="C26" s="3">
        <v>30</v>
      </c>
      <c r="D26" s="3">
        <v>200</v>
      </c>
      <c r="E26" s="3">
        <v>200</v>
      </c>
      <c r="F26" s="3">
        <v>200</v>
      </c>
      <c r="G26" s="3">
        <v>200</v>
      </c>
      <c r="H26" s="3">
        <v>200</v>
      </c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25">
      <c r="A27" s="100" t="s">
        <v>98</v>
      </c>
      <c r="B27" s="100"/>
      <c r="C27" s="45">
        <f t="shared" ref="C27:H27" si="1">IF(SUM(C20:C26)=0,"",(SUM(C20:C26)))</f>
        <v>210</v>
      </c>
      <c r="D27" s="45">
        <f t="shared" si="1"/>
        <v>1400</v>
      </c>
      <c r="E27" s="45">
        <f t="shared" si="1"/>
        <v>1400</v>
      </c>
      <c r="F27" s="45">
        <f t="shared" si="1"/>
        <v>1400</v>
      </c>
      <c r="G27" s="45">
        <f t="shared" si="1"/>
        <v>1400</v>
      </c>
      <c r="H27" s="45">
        <f t="shared" si="1"/>
        <v>1400</v>
      </c>
      <c r="I27" s="46"/>
      <c r="J27" s="46"/>
      <c r="K27" s="46"/>
      <c r="L27" s="46"/>
      <c r="M27" s="46"/>
      <c r="N27" s="46"/>
      <c r="O27" s="46"/>
      <c r="P27" s="46"/>
      <c r="Q27" s="46"/>
    </row>
    <row r="28" spans="1:17" x14ac:dyDescent="0.25">
      <c r="A28" s="98"/>
      <c r="B28" s="98"/>
      <c r="C28" s="3"/>
      <c r="D28" s="3"/>
      <c r="E28" s="3"/>
      <c r="F28" s="3"/>
      <c r="G28" s="3"/>
      <c r="H28" s="3"/>
      <c r="I28" s="34"/>
      <c r="J28" s="34"/>
      <c r="K28" s="34"/>
      <c r="L28" s="34"/>
      <c r="M28" s="34"/>
      <c r="N28" s="34"/>
      <c r="O28" s="34"/>
      <c r="P28" s="34"/>
      <c r="Q28" s="34"/>
    </row>
    <row r="29" spans="1:17" x14ac:dyDescent="0.25">
      <c r="A29" s="101" t="s">
        <v>99</v>
      </c>
      <c r="B29" s="101"/>
      <c r="C29" s="47">
        <f>IF((C16-C27=0),"",(C16-C27))</f>
        <v>490</v>
      </c>
      <c r="D29" s="47">
        <f>IF((D16-D27=0),"",(D16-D27))</f>
        <v>-350</v>
      </c>
      <c r="E29" s="47">
        <f>IF((E16=""),"",(E16-E27))</f>
        <v>700</v>
      </c>
      <c r="F29" s="47">
        <f>IF((F16=""),"",(F16-F27))</f>
        <v>900</v>
      </c>
      <c r="G29" s="47">
        <f>IF((G16=""),"",(G16-G27))</f>
        <v>900</v>
      </c>
      <c r="H29" s="47">
        <f>IF((H16=""),"",(H16-H27))</f>
        <v>1400</v>
      </c>
      <c r="I29" s="48"/>
      <c r="J29" s="48"/>
      <c r="K29" s="49"/>
      <c r="L29" s="49"/>
      <c r="M29" s="49"/>
      <c r="N29" s="49"/>
      <c r="O29" s="49"/>
      <c r="P29" s="49"/>
      <c r="Q29" s="49"/>
    </row>
    <row r="30" spans="1:17" x14ac:dyDescent="0.25">
      <c r="A30" s="98" t="s">
        <v>100</v>
      </c>
      <c r="B30" s="98"/>
      <c r="C30" s="3" t="s">
        <v>19</v>
      </c>
      <c r="D30" s="3" t="s">
        <v>19</v>
      </c>
      <c r="E30" s="3" t="s">
        <v>19</v>
      </c>
      <c r="F30" s="3" t="s">
        <v>19</v>
      </c>
      <c r="G30" s="3" t="s">
        <v>100</v>
      </c>
      <c r="H30" s="3" t="s">
        <v>19</v>
      </c>
      <c r="I30" s="34"/>
      <c r="J30" s="34"/>
      <c r="K30" s="34"/>
      <c r="L30" s="34"/>
      <c r="M30" s="34"/>
      <c r="N30" s="34"/>
      <c r="O30" s="34"/>
      <c r="P30" s="34"/>
      <c r="Q30" s="34"/>
    </row>
    <row r="31" spans="1:17" x14ac:dyDescent="0.25">
      <c r="A31" s="102" t="s">
        <v>101</v>
      </c>
      <c r="B31" s="102"/>
      <c r="C31" s="102"/>
      <c r="D31" s="4">
        <f>IF(D16="","",D29-C29)</f>
        <v>-840</v>
      </c>
      <c r="E31" s="4">
        <f>IF(E16="","",E29-D29)</f>
        <v>1050</v>
      </c>
      <c r="F31" s="4">
        <f>IF(F16="","",F29-E29)</f>
        <v>200</v>
      </c>
      <c r="G31" s="4">
        <f>IF(G16="","",G29-F29)</f>
        <v>0</v>
      </c>
      <c r="H31" s="4">
        <f>IF(H16="","",H29-G29)</f>
        <v>500</v>
      </c>
      <c r="I31" s="4" t="str">
        <f>IF(I16=0,"",I29-H29)</f>
        <v/>
      </c>
      <c r="J31" s="34"/>
      <c r="K31" s="34"/>
      <c r="L31" s="34"/>
      <c r="M31" s="34"/>
      <c r="N31" s="34"/>
      <c r="O31" s="34"/>
      <c r="P31" s="34"/>
      <c r="Q31" s="34"/>
    </row>
    <row r="32" spans="1:17" x14ac:dyDescent="0.25">
      <c r="A32" s="98"/>
      <c r="B32" s="98"/>
      <c r="C32" s="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</row>
    <row r="33" spans="1:17" x14ac:dyDescent="0.25">
      <c r="A33" s="98"/>
      <c r="B33" s="98"/>
      <c r="C33" s="3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</row>
  </sheetData>
  <mergeCells count="26">
    <mergeCell ref="A11:B11"/>
    <mergeCell ref="A1:D2"/>
    <mergeCell ref="A6:B6"/>
    <mergeCell ref="A8:B8"/>
    <mergeCell ref="A9:B9"/>
    <mergeCell ref="A10:B10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32:B32"/>
    <mergeCell ref="A33:B33"/>
    <mergeCell ref="A24:B24"/>
    <mergeCell ref="A27:B27"/>
    <mergeCell ref="A28:B28"/>
    <mergeCell ref="A29:B29"/>
    <mergeCell ref="A30:B30"/>
    <mergeCell ref="A31:C3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4"/>
  <sheetViews>
    <sheetView topLeftCell="A46" zoomScaleNormal="100" workbookViewId="0">
      <selection activeCell="J4" sqref="J4"/>
    </sheetView>
  </sheetViews>
  <sheetFormatPr defaultRowHeight="15" x14ac:dyDescent="0.25"/>
  <cols>
    <col min="1" max="1" width="9.140625" style="26"/>
    <col min="2" max="2" width="21" bestFit="1" customWidth="1"/>
    <col min="3" max="3" width="11" style="51" customWidth="1"/>
    <col min="4" max="4" width="14.5703125" customWidth="1"/>
    <col min="5" max="5" width="11.42578125" customWidth="1"/>
    <col min="6" max="6" width="15.7109375" style="3" customWidth="1"/>
    <col min="7" max="7" width="8.28515625" customWidth="1"/>
    <col min="8" max="8" width="2.85546875" customWidth="1"/>
    <col min="10" max="10" width="18.140625" customWidth="1"/>
  </cols>
  <sheetData>
    <row r="2" spans="2:11" ht="49.5" x14ac:dyDescent="0.3">
      <c r="B2" s="92" t="s">
        <v>0</v>
      </c>
      <c r="C2" s="93" t="s">
        <v>116</v>
      </c>
      <c r="D2" s="94" t="s">
        <v>2</v>
      </c>
      <c r="E2" s="94" t="s">
        <v>1</v>
      </c>
      <c r="F2" s="95" t="s">
        <v>17</v>
      </c>
      <c r="G2" s="94" t="s">
        <v>18</v>
      </c>
      <c r="H2" s="1" t="s">
        <v>19</v>
      </c>
    </row>
    <row r="3" spans="2:11" x14ac:dyDescent="0.25">
      <c r="B3" s="16" t="s">
        <v>3</v>
      </c>
      <c r="C3" s="52">
        <v>0.05</v>
      </c>
      <c r="D3" s="53">
        <f>(C3*overall_budget)</f>
        <v>750</v>
      </c>
      <c r="E3" s="53">
        <v>850</v>
      </c>
      <c r="F3" s="53">
        <f>D3-E3</f>
        <v>-100</v>
      </c>
      <c r="G3" s="52">
        <f>(E3/D3)*100</f>
        <v>113.33333333333333</v>
      </c>
      <c r="J3" s="110" t="s">
        <v>14</v>
      </c>
      <c r="K3" s="110"/>
    </row>
    <row r="4" spans="2:11" x14ac:dyDescent="0.25">
      <c r="B4" s="16" t="s">
        <v>4</v>
      </c>
      <c r="C4" s="52">
        <v>0.02</v>
      </c>
      <c r="D4" s="53"/>
      <c r="E4" s="53"/>
      <c r="F4" s="53"/>
      <c r="G4" s="52"/>
      <c r="J4" s="35">
        <v>15000</v>
      </c>
    </row>
    <row r="5" spans="2:11" x14ac:dyDescent="0.25">
      <c r="B5" s="16" t="s">
        <v>5</v>
      </c>
      <c r="C5" s="52">
        <v>7.0000000000000007E-2</v>
      </c>
      <c r="D5" s="53"/>
      <c r="E5" s="53"/>
      <c r="F5" s="53"/>
      <c r="G5" s="52"/>
    </row>
    <row r="6" spans="2:11" x14ac:dyDescent="0.25">
      <c r="B6" s="16" t="s">
        <v>6</v>
      </c>
      <c r="C6" s="52">
        <v>0.06</v>
      </c>
      <c r="D6" s="53"/>
      <c r="E6" s="53" t="s">
        <v>19</v>
      </c>
      <c r="F6" s="53"/>
      <c r="G6" s="52"/>
      <c r="J6" t="s">
        <v>19</v>
      </c>
    </row>
    <row r="7" spans="2:11" x14ac:dyDescent="0.25">
      <c r="B7" s="16" t="s">
        <v>7</v>
      </c>
      <c r="C7" s="52">
        <v>0.03</v>
      </c>
      <c r="D7" s="53"/>
      <c r="E7" s="53" t="s">
        <v>19</v>
      </c>
      <c r="F7" s="53"/>
      <c r="G7" s="52"/>
    </row>
    <row r="8" spans="2:11" x14ac:dyDescent="0.25">
      <c r="B8" s="16" t="s">
        <v>8</v>
      </c>
      <c r="C8" s="52">
        <v>0.02</v>
      </c>
      <c r="D8" s="53"/>
      <c r="E8" s="53"/>
      <c r="F8" s="53"/>
      <c r="G8" s="52"/>
    </row>
    <row r="9" spans="2:11" x14ac:dyDescent="0.25">
      <c r="B9" s="16" t="s">
        <v>9</v>
      </c>
      <c r="C9" s="52">
        <v>0.14000000000000001</v>
      </c>
      <c r="D9" s="53"/>
      <c r="E9" s="53"/>
      <c r="F9" s="53"/>
      <c r="G9" s="52"/>
    </row>
    <row r="10" spans="2:11" x14ac:dyDescent="0.25">
      <c r="B10" s="16" t="s">
        <v>10</v>
      </c>
      <c r="C10" s="52">
        <v>0.08</v>
      </c>
      <c r="D10" s="53"/>
      <c r="E10" s="53"/>
      <c r="F10" s="53"/>
      <c r="G10" s="52"/>
    </row>
    <row r="11" spans="2:11" x14ac:dyDescent="0.25">
      <c r="B11" s="16" t="s">
        <v>11</v>
      </c>
      <c r="C11" s="52">
        <v>0.1</v>
      </c>
      <c r="D11" s="53"/>
      <c r="E11" s="53"/>
      <c r="F11" s="53"/>
      <c r="G11" s="52"/>
    </row>
    <row r="12" spans="2:11" x14ac:dyDescent="0.25">
      <c r="B12" s="16" t="s">
        <v>12</v>
      </c>
      <c r="C12" s="52">
        <v>0.03</v>
      </c>
      <c r="D12" s="53"/>
      <c r="E12" s="53"/>
      <c r="F12" s="53"/>
      <c r="G12" s="52"/>
    </row>
    <row r="13" spans="2:11" x14ac:dyDescent="0.25">
      <c r="B13" s="16" t="s">
        <v>13</v>
      </c>
      <c r="C13" s="52">
        <v>0.4</v>
      </c>
      <c r="D13" s="53"/>
      <c r="E13" s="53"/>
      <c r="F13" s="53"/>
      <c r="G13" s="52"/>
    </row>
    <row r="14" spans="2:11" x14ac:dyDescent="0.25">
      <c r="B14" s="96" t="s">
        <v>16</v>
      </c>
      <c r="C14" s="97"/>
      <c r="D14" s="97"/>
      <c r="E14" s="97"/>
      <c r="F14" s="97"/>
      <c r="G14" s="52"/>
    </row>
  </sheetData>
  <mergeCells count="1">
    <mergeCell ref="J3:K3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view="pageLayout" zoomScaleNormal="100" workbookViewId="0">
      <selection activeCell="D14" sqref="D14"/>
    </sheetView>
  </sheetViews>
  <sheetFormatPr defaultRowHeight="15" x14ac:dyDescent="0.25"/>
  <cols>
    <col min="1" max="1" width="5.85546875" customWidth="1"/>
    <col min="2" max="2" width="24" customWidth="1"/>
    <col min="3" max="3" width="9.85546875" customWidth="1"/>
    <col min="4" max="4" width="16.28515625" bestFit="1" customWidth="1"/>
    <col min="5" max="5" width="17" customWidth="1"/>
    <col min="6" max="6" width="15.140625" customWidth="1"/>
    <col min="7" max="7" width="8.140625" bestFit="1" customWidth="1"/>
    <col min="8" max="8" width="1" bestFit="1" customWidth="1"/>
    <col min="10" max="10" width="11" bestFit="1" customWidth="1"/>
  </cols>
  <sheetData>
    <row r="1" spans="1:11" s="54" customFormat="1" x14ac:dyDescent="0.25"/>
    <row r="2" spans="1:11" ht="15.75" thickBot="1" x14ac:dyDescent="0.3">
      <c r="A2" s="34"/>
      <c r="B2" s="34"/>
      <c r="C2" s="34"/>
      <c r="D2" s="34"/>
      <c r="E2" s="34"/>
      <c r="F2" s="3"/>
      <c r="G2" s="34"/>
      <c r="H2" s="34"/>
      <c r="I2" s="34"/>
      <c r="J2" s="34"/>
      <c r="K2" s="34"/>
    </row>
    <row r="3" spans="1:11" ht="30" x14ac:dyDescent="0.25">
      <c r="A3" s="34"/>
      <c r="B3" s="66" t="s">
        <v>0</v>
      </c>
      <c r="C3" s="67" t="s">
        <v>15</v>
      </c>
      <c r="D3" s="67" t="s">
        <v>2</v>
      </c>
      <c r="E3" s="67" t="s">
        <v>1</v>
      </c>
      <c r="F3" s="68" t="s">
        <v>17</v>
      </c>
      <c r="G3" s="69" t="s">
        <v>18</v>
      </c>
      <c r="H3" s="1" t="s">
        <v>19</v>
      </c>
      <c r="I3" s="34"/>
      <c r="J3" s="34"/>
      <c r="K3" s="34"/>
    </row>
    <row r="4" spans="1:11" ht="21.6" customHeight="1" x14ac:dyDescent="0.25">
      <c r="A4" s="34"/>
      <c r="B4" s="55" t="s">
        <v>3</v>
      </c>
      <c r="C4" s="56">
        <v>0.05</v>
      </c>
      <c r="D4" s="57">
        <f>($E$19*C4)</f>
        <v>750</v>
      </c>
      <c r="E4" s="57">
        <v>720</v>
      </c>
      <c r="F4" s="58">
        <f>D4-E4</f>
        <v>30</v>
      </c>
      <c r="G4" s="59">
        <f>(E4/D4)</f>
        <v>0.96</v>
      </c>
      <c r="H4" s="34"/>
      <c r="I4" s="34"/>
    </row>
    <row r="5" spans="1:11" ht="21.6" customHeight="1" x14ac:dyDescent="0.25">
      <c r="A5" s="34"/>
      <c r="B5" s="55" t="s">
        <v>4</v>
      </c>
      <c r="C5" s="56">
        <v>0.02</v>
      </c>
      <c r="D5" s="57">
        <f t="shared" ref="D5:D14" si="0">(Budget_goal*C5)</f>
        <v>300</v>
      </c>
      <c r="E5" s="57">
        <v>360</v>
      </c>
      <c r="F5" s="58">
        <f t="shared" ref="F5:F15" si="1">D5-E5</f>
        <v>-60</v>
      </c>
      <c r="G5" s="59">
        <f t="shared" ref="G5:G14" si="2">(E5/D5)</f>
        <v>1.2</v>
      </c>
      <c r="H5" s="34"/>
      <c r="I5" s="34"/>
      <c r="K5" s="34"/>
    </row>
    <row r="6" spans="1:11" ht="21.6" customHeight="1" x14ac:dyDescent="0.25">
      <c r="A6" s="34"/>
      <c r="B6" s="55" t="s">
        <v>5</v>
      </c>
      <c r="C6" s="56">
        <v>7.0000000000000007E-2</v>
      </c>
      <c r="D6" s="57">
        <f t="shared" si="0"/>
        <v>1050</v>
      </c>
      <c r="E6" s="57">
        <v>998</v>
      </c>
      <c r="F6" s="58">
        <f t="shared" si="1"/>
        <v>52</v>
      </c>
      <c r="G6" s="59">
        <f t="shared" si="2"/>
        <v>0.95047619047619047</v>
      </c>
      <c r="H6" s="34"/>
      <c r="I6" s="34"/>
      <c r="J6" s="34"/>
      <c r="K6" s="34"/>
    </row>
    <row r="7" spans="1:11" ht="21.6" customHeight="1" x14ac:dyDescent="0.25">
      <c r="A7" s="34"/>
      <c r="B7" s="55" t="s">
        <v>6</v>
      </c>
      <c r="C7" s="56">
        <v>0.06</v>
      </c>
      <c r="D7" s="57">
        <f t="shared" si="0"/>
        <v>900</v>
      </c>
      <c r="E7" s="57">
        <v>773</v>
      </c>
      <c r="F7" s="58">
        <f t="shared" si="1"/>
        <v>127</v>
      </c>
      <c r="G7" s="59">
        <f t="shared" si="2"/>
        <v>0.85888888888888892</v>
      </c>
      <c r="H7" s="34"/>
      <c r="I7" s="34"/>
      <c r="J7" s="34"/>
      <c r="K7" s="34"/>
    </row>
    <row r="8" spans="1:11" ht="21.6" customHeight="1" x14ac:dyDescent="0.25">
      <c r="A8" s="34"/>
      <c r="B8" s="55" t="s">
        <v>7</v>
      </c>
      <c r="C8" s="56">
        <v>0.03</v>
      </c>
      <c r="D8" s="57">
        <f t="shared" si="0"/>
        <v>450</v>
      </c>
      <c r="E8" s="57">
        <v>200</v>
      </c>
      <c r="F8" s="58">
        <f t="shared" si="1"/>
        <v>250</v>
      </c>
      <c r="G8" s="59">
        <f t="shared" si="2"/>
        <v>0.44444444444444442</v>
      </c>
      <c r="H8" s="34"/>
      <c r="I8" s="34"/>
      <c r="J8" s="34"/>
      <c r="K8" s="34"/>
    </row>
    <row r="9" spans="1:11" ht="21.6" customHeight="1" x14ac:dyDescent="0.25">
      <c r="A9" s="34"/>
      <c r="B9" s="55" t="s">
        <v>8</v>
      </c>
      <c r="C9" s="56">
        <v>0.02</v>
      </c>
      <c r="D9" s="57">
        <f t="shared" si="0"/>
        <v>300</v>
      </c>
      <c r="E9" s="57">
        <v>450</v>
      </c>
      <c r="F9" s="58">
        <f t="shared" si="1"/>
        <v>-150</v>
      </c>
      <c r="G9" s="59">
        <f t="shared" si="2"/>
        <v>1.5</v>
      </c>
      <c r="H9" s="34"/>
      <c r="I9" s="34"/>
      <c r="J9" s="34"/>
      <c r="K9" s="34"/>
    </row>
    <row r="10" spans="1:11" ht="21.6" customHeight="1" x14ac:dyDescent="0.25">
      <c r="A10" s="34"/>
      <c r="B10" s="55" t="s">
        <v>9</v>
      </c>
      <c r="C10" s="56">
        <v>0.14000000000000001</v>
      </c>
      <c r="D10" s="57">
        <f t="shared" si="0"/>
        <v>2100</v>
      </c>
      <c r="E10" s="57">
        <v>3000</v>
      </c>
      <c r="F10" s="58">
        <f t="shared" si="1"/>
        <v>-900</v>
      </c>
      <c r="G10" s="59">
        <f t="shared" si="2"/>
        <v>1.4285714285714286</v>
      </c>
      <c r="H10" s="34"/>
      <c r="I10" s="34"/>
      <c r="J10" s="34"/>
      <c r="K10" s="34"/>
    </row>
    <row r="11" spans="1:11" ht="21.6" customHeight="1" x14ac:dyDescent="0.25">
      <c r="A11" s="34"/>
      <c r="B11" s="55" t="s">
        <v>10</v>
      </c>
      <c r="C11" s="56">
        <v>0.08</v>
      </c>
      <c r="D11" s="57">
        <f t="shared" si="0"/>
        <v>1200</v>
      </c>
      <c r="E11" s="57">
        <v>900</v>
      </c>
      <c r="F11" s="58">
        <f t="shared" si="1"/>
        <v>300</v>
      </c>
      <c r="G11" s="59">
        <f t="shared" si="2"/>
        <v>0.75</v>
      </c>
      <c r="H11" s="34"/>
      <c r="I11" s="34"/>
      <c r="J11" s="34"/>
      <c r="K11" s="34"/>
    </row>
    <row r="12" spans="1:11" ht="21.6" customHeight="1" x14ac:dyDescent="0.25">
      <c r="A12" s="34"/>
      <c r="B12" s="55" t="s">
        <v>11</v>
      </c>
      <c r="C12" s="56">
        <v>0.1</v>
      </c>
      <c r="D12" s="57">
        <f t="shared" si="0"/>
        <v>1500</v>
      </c>
      <c r="E12" s="57">
        <v>45</v>
      </c>
      <c r="F12" s="58">
        <f t="shared" si="1"/>
        <v>1455</v>
      </c>
      <c r="G12" s="59">
        <f t="shared" si="2"/>
        <v>0.03</v>
      </c>
      <c r="H12" s="34"/>
      <c r="I12" s="34"/>
      <c r="J12" s="34"/>
      <c r="K12" s="34"/>
    </row>
    <row r="13" spans="1:11" ht="21.6" customHeight="1" x14ac:dyDescent="0.25">
      <c r="A13" s="34"/>
      <c r="B13" s="55" t="s">
        <v>12</v>
      </c>
      <c r="C13" s="56">
        <v>0.03</v>
      </c>
      <c r="D13" s="57">
        <f t="shared" si="0"/>
        <v>450</v>
      </c>
      <c r="E13" s="57">
        <v>500</v>
      </c>
      <c r="F13" s="58">
        <f t="shared" si="1"/>
        <v>-50</v>
      </c>
      <c r="G13" s="59">
        <f t="shared" si="2"/>
        <v>1.1111111111111112</v>
      </c>
      <c r="H13" s="34"/>
      <c r="I13" s="34"/>
      <c r="J13" s="34"/>
      <c r="K13" s="34"/>
    </row>
    <row r="14" spans="1:11" ht="21.6" customHeight="1" x14ac:dyDescent="0.25">
      <c r="A14" s="34"/>
      <c r="B14" s="55" t="s">
        <v>13</v>
      </c>
      <c r="C14" s="56">
        <v>0.4</v>
      </c>
      <c r="D14" s="57">
        <f t="shared" si="0"/>
        <v>6000</v>
      </c>
      <c r="E14" s="57">
        <v>7250</v>
      </c>
      <c r="F14" s="58">
        <f t="shared" si="1"/>
        <v>-1250</v>
      </c>
      <c r="G14" s="59">
        <f t="shared" si="2"/>
        <v>1.2083333333333333</v>
      </c>
      <c r="H14" s="34"/>
      <c r="I14" s="34"/>
      <c r="J14" s="34"/>
      <c r="K14" s="34"/>
    </row>
    <row r="15" spans="1:11" ht="21.6" customHeight="1" thickBot="1" x14ac:dyDescent="0.3">
      <c r="A15" s="34"/>
      <c r="B15" s="60" t="s">
        <v>16</v>
      </c>
      <c r="C15" s="61">
        <f>SUM(C4:C14)</f>
        <v>1</v>
      </c>
      <c r="D15" s="62">
        <f>SUM(D4:D14)</f>
        <v>15000</v>
      </c>
      <c r="E15" s="62">
        <f>SUM(E4:E14)</f>
        <v>15196</v>
      </c>
      <c r="F15" s="63">
        <f t="shared" si="1"/>
        <v>-196</v>
      </c>
      <c r="G15" s="64">
        <f>ROUND((E15/D15),2)</f>
        <v>1.01</v>
      </c>
      <c r="H15" s="34"/>
      <c r="I15" s="34"/>
      <c r="J15" s="34"/>
      <c r="K15" s="34"/>
    </row>
    <row r="16" spans="1:11" x14ac:dyDescent="0.25">
      <c r="A16" s="34"/>
      <c r="B16" s="34"/>
      <c r="C16" s="34"/>
      <c r="D16" s="34"/>
      <c r="E16" s="34"/>
      <c r="F16" s="3"/>
      <c r="G16" s="34"/>
      <c r="H16" s="34"/>
      <c r="I16" s="34"/>
      <c r="J16" s="34"/>
      <c r="K16" s="34"/>
    </row>
    <row r="17" spans="1:11" x14ac:dyDescent="0.25">
      <c r="A17" s="34"/>
      <c r="B17" s="34"/>
      <c r="C17" s="34"/>
      <c r="D17" s="34"/>
      <c r="E17" s="34"/>
      <c r="F17" s="3"/>
      <c r="G17" s="34"/>
      <c r="H17" s="34"/>
      <c r="I17" s="34"/>
      <c r="J17" s="34"/>
      <c r="K17" s="34"/>
    </row>
    <row r="18" spans="1:11" x14ac:dyDescent="0.25">
      <c r="A18" s="34"/>
      <c r="B18" s="34"/>
      <c r="C18" s="54"/>
      <c r="D18" s="54"/>
      <c r="E18" s="34"/>
      <c r="F18" s="3"/>
      <c r="G18" s="34"/>
      <c r="H18" s="34"/>
      <c r="I18" s="34"/>
      <c r="J18" s="34"/>
      <c r="K18" s="34"/>
    </row>
    <row r="19" spans="1:11" ht="18.75" x14ac:dyDescent="0.3">
      <c r="A19" s="34"/>
      <c r="B19" s="34"/>
      <c r="C19" s="111" t="s">
        <v>14</v>
      </c>
      <c r="D19" s="111"/>
      <c r="E19" s="65">
        <v>15000</v>
      </c>
      <c r="F19" s="3"/>
      <c r="G19" s="34"/>
      <c r="H19" s="34"/>
      <c r="I19" s="34"/>
      <c r="J19" s="34"/>
      <c r="K19" s="34"/>
    </row>
    <row r="20" spans="1:11" x14ac:dyDescent="0.25">
      <c r="A20" s="34"/>
      <c r="B20" s="34"/>
      <c r="C20" s="34"/>
      <c r="D20" s="34"/>
      <c r="E20" s="34"/>
      <c r="F20" s="3"/>
      <c r="G20" s="34"/>
      <c r="H20" s="34"/>
      <c r="I20" s="34"/>
      <c r="J20" s="34"/>
      <c r="K20" s="34"/>
    </row>
    <row r="21" spans="1:11" x14ac:dyDescent="0.25">
      <c r="A21" s="34"/>
      <c r="B21" s="34"/>
      <c r="C21" s="34"/>
      <c r="D21" s="34"/>
      <c r="E21" s="34"/>
      <c r="F21" s="3"/>
      <c r="G21" s="34"/>
      <c r="H21" s="34"/>
      <c r="I21" s="34"/>
      <c r="J21" s="34"/>
      <c r="K21" s="34"/>
    </row>
    <row r="22" spans="1:11" x14ac:dyDescent="0.25">
      <c r="A22" s="34"/>
      <c r="B22" s="34"/>
      <c r="C22" s="34"/>
      <c r="D22" s="34"/>
      <c r="E22" s="34"/>
      <c r="F22" s="3"/>
      <c r="G22" s="34"/>
      <c r="H22" s="34"/>
      <c r="I22" s="34"/>
      <c r="J22" s="34"/>
      <c r="K22" s="34"/>
    </row>
    <row r="23" spans="1:11" x14ac:dyDescent="0.25">
      <c r="A23" s="34"/>
      <c r="B23" s="34"/>
      <c r="C23" s="34"/>
      <c r="D23" s="34"/>
      <c r="E23" s="34"/>
      <c r="F23" s="3"/>
      <c r="G23" s="34"/>
      <c r="H23" s="34"/>
      <c r="I23" s="34"/>
      <c r="J23" s="34"/>
      <c r="K23" s="34"/>
    </row>
    <row r="24" spans="1:11" x14ac:dyDescent="0.25">
      <c r="A24" s="34"/>
      <c r="B24" s="34"/>
      <c r="C24" s="34"/>
      <c r="D24" s="34"/>
      <c r="E24" s="34"/>
      <c r="F24" s="3"/>
      <c r="G24" s="34"/>
      <c r="H24" s="34"/>
      <c r="I24" s="34"/>
      <c r="J24" s="34"/>
      <c r="K24" s="34"/>
    </row>
    <row r="25" spans="1:11" x14ac:dyDescent="0.25">
      <c r="A25" s="34"/>
      <c r="B25" s="34"/>
      <c r="C25" s="34"/>
      <c r="D25" s="34"/>
      <c r="E25" s="34"/>
      <c r="F25" s="3"/>
      <c r="G25" s="34"/>
      <c r="H25" s="34"/>
      <c r="I25" s="34"/>
      <c r="J25" s="34"/>
      <c r="K25" s="34"/>
    </row>
    <row r="26" spans="1:11" x14ac:dyDescent="0.25">
      <c r="A26" s="34"/>
      <c r="B26" s="34"/>
      <c r="C26" s="34"/>
      <c r="D26" s="34"/>
      <c r="E26" s="34"/>
      <c r="F26" s="3"/>
      <c r="G26" s="34"/>
      <c r="H26" s="34"/>
      <c r="I26" s="34"/>
      <c r="J26" s="34"/>
      <c r="K26" s="34"/>
    </row>
    <row r="27" spans="1:11" x14ac:dyDescent="0.25">
      <c r="A27" s="34"/>
      <c r="B27" s="34"/>
      <c r="C27" s="34"/>
      <c r="D27" s="34"/>
      <c r="E27" s="34"/>
      <c r="F27" s="3"/>
      <c r="G27" s="34"/>
      <c r="H27" s="34"/>
      <c r="I27" s="34"/>
      <c r="J27" s="34"/>
      <c r="K27" s="34"/>
    </row>
    <row r="28" spans="1:11" x14ac:dyDescent="0.25">
      <c r="A28" s="34"/>
      <c r="B28" s="34"/>
      <c r="C28" s="34"/>
      <c r="D28" s="34"/>
      <c r="E28" s="34"/>
      <c r="F28" s="3"/>
      <c r="G28" s="34"/>
      <c r="H28" s="34"/>
      <c r="I28" s="34"/>
      <c r="J28" s="34"/>
      <c r="K28" s="34"/>
    </row>
    <row r="29" spans="1:11" x14ac:dyDescent="0.25">
      <c r="A29" s="34"/>
      <c r="B29" s="34"/>
      <c r="C29" s="34"/>
      <c r="D29" s="34"/>
      <c r="E29" s="34"/>
      <c r="F29" s="3"/>
      <c r="G29" s="34"/>
      <c r="H29" s="34"/>
      <c r="I29" s="34"/>
      <c r="J29" s="34"/>
      <c r="K29" s="34"/>
    </row>
    <row r="30" spans="1:11" x14ac:dyDescent="0.25">
      <c r="A30" s="34"/>
      <c r="B30" s="34"/>
      <c r="C30" s="34"/>
      <c r="D30" s="34"/>
      <c r="E30" s="34"/>
      <c r="F30" s="3"/>
      <c r="G30" s="34"/>
      <c r="H30" s="34"/>
      <c r="I30" s="34"/>
      <c r="J30" s="34"/>
      <c r="K30" s="34"/>
    </row>
    <row r="31" spans="1:11" x14ac:dyDescent="0.25">
      <c r="A31" s="34"/>
      <c r="B31" s="34"/>
      <c r="C31" s="34"/>
      <c r="D31" s="34"/>
      <c r="E31" s="34"/>
      <c r="F31" s="3"/>
      <c r="G31" s="34"/>
      <c r="H31" s="34"/>
      <c r="I31" s="34"/>
      <c r="J31" s="34"/>
      <c r="K31" s="34"/>
    </row>
    <row r="32" spans="1:11" x14ac:dyDescent="0.25">
      <c r="A32" s="34"/>
      <c r="B32" s="34"/>
      <c r="C32" s="34"/>
      <c r="D32" s="34"/>
      <c r="E32" s="34"/>
      <c r="F32" s="3"/>
      <c r="G32" s="34"/>
      <c r="H32" s="34"/>
      <c r="I32" s="34"/>
      <c r="J32" s="34"/>
      <c r="K32" s="34"/>
    </row>
    <row r="33" spans="1:11" x14ac:dyDescent="0.25">
      <c r="A33" s="34"/>
      <c r="B33" s="34"/>
      <c r="C33" s="34"/>
      <c r="D33" s="34"/>
      <c r="E33" s="34"/>
      <c r="F33" s="3"/>
      <c r="G33" s="34"/>
      <c r="H33" s="34"/>
      <c r="I33" s="34"/>
      <c r="J33" s="34"/>
      <c r="K33" s="34"/>
    </row>
    <row r="34" spans="1:11" x14ac:dyDescent="0.25">
      <c r="A34" s="34"/>
      <c r="B34" s="34"/>
      <c r="C34" s="34"/>
      <c r="D34" s="34"/>
      <c r="E34" s="34"/>
      <c r="F34" s="3"/>
      <c r="G34" s="34"/>
      <c r="H34" s="34"/>
      <c r="I34" s="34"/>
      <c r="J34" s="34"/>
      <c r="K34" s="34"/>
    </row>
    <row r="35" spans="1:11" x14ac:dyDescent="0.25">
      <c r="A35" s="34"/>
      <c r="B35" s="34"/>
      <c r="C35" s="34"/>
      <c r="D35" s="34"/>
      <c r="E35" s="34"/>
      <c r="F35" s="3"/>
      <c r="G35" s="34"/>
      <c r="H35" s="34"/>
      <c r="I35" s="34"/>
      <c r="J35" s="34"/>
      <c r="K35" s="34"/>
    </row>
    <row r="36" spans="1:11" x14ac:dyDescent="0.25">
      <c r="A36" s="34"/>
      <c r="B36" s="34"/>
      <c r="C36" s="34"/>
      <c r="D36" s="34"/>
      <c r="E36" s="34"/>
      <c r="F36" s="3"/>
      <c r="G36" s="34"/>
      <c r="H36" s="34"/>
      <c r="I36" s="34"/>
      <c r="J36" s="34"/>
      <c r="K36" s="34"/>
    </row>
  </sheetData>
  <mergeCells count="1">
    <mergeCell ref="C19:D19"/>
  </mergeCells>
  <conditionalFormatting sqref="G4:G36">
    <cfRule type="cellIs" dxfId="1" priority="2" operator="greaterThan">
      <formula>1.09</formula>
    </cfRule>
  </conditionalFormatting>
  <conditionalFormatting sqref="E2 E16:E18 E20:E36">
    <cfRule type="cellIs" dxfId="0" priority="1" operator="greaterThan">
      <formula>$D$4</formula>
    </cfRule>
  </conditionalFormatting>
  <pageMargins left="0.7" right="0.7" top="0.75" bottom="0.75" header="0.3" footer="0.3"/>
  <pageSetup scale="29" orientation="portrait" r:id="rId1"/>
  <headerFooter>
    <oddHeader>&amp;C&amp;"-,Bold"&amp;16John and Mary's 
Wedding Budget&amp;RDate printed: &amp;D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36" sqref="L3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activeCell="G11" sqref="G11"/>
    </sheetView>
  </sheetViews>
  <sheetFormatPr defaultRowHeight="15" x14ac:dyDescent="0.25"/>
  <cols>
    <col min="1" max="1" width="12" bestFit="1" customWidth="1"/>
    <col min="5" max="5" width="10" bestFit="1" customWidth="1"/>
    <col min="7" max="7" width="12" bestFit="1" customWidth="1"/>
  </cols>
  <sheetData>
    <row r="1" spans="1:7" x14ac:dyDescent="0.25">
      <c r="A1" t="s">
        <v>104</v>
      </c>
      <c r="B1" t="s">
        <v>30</v>
      </c>
      <c r="C1" t="s">
        <v>43</v>
      </c>
      <c r="D1" t="s">
        <v>105</v>
      </c>
    </row>
    <row r="2" spans="1:7" x14ac:dyDescent="0.25">
      <c r="A2" s="3">
        <v>100000</v>
      </c>
      <c r="B2">
        <v>4.4999999999999998E-2</v>
      </c>
      <c r="C2">
        <v>10</v>
      </c>
      <c r="D2">
        <v>12</v>
      </c>
      <c r="E2" s="4"/>
      <c r="F2" t="s">
        <v>23</v>
      </c>
      <c r="G2" s="4"/>
    </row>
    <row r="3" spans="1:7" x14ac:dyDescent="0.25">
      <c r="E3" s="4" t="s">
        <v>19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Normal="100" zoomScaleSheetLayoutView="100" workbookViewId="0">
      <selection activeCell="F26" sqref="F26"/>
    </sheetView>
  </sheetViews>
  <sheetFormatPr defaultRowHeight="15" x14ac:dyDescent="0.25"/>
  <cols>
    <col min="1" max="1" width="11" customWidth="1"/>
  </cols>
  <sheetData>
    <row r="1" spans="1:9" s="26" customFormat="1" x14ac:dyDescent="0.25"/>
    <row r="2" spans="1:9" s="26" customFormat="1" x14ac:dyDescent="0.25">
      <c r="A2" s="112" t="s">
        <v>64</v>
      </c>
      <c r="B2" s="113"/>
      <c r="C2" s="113"/>
      <c r="D2" s="113"/>
      <c r="E2" s="113"/>
      <c r="F2" s="113"/>
      <c r="G2" s="113"/>
      <c r="H2" s="113"/>
      <c r="I2" s="113"/>
    </row>
    <row r="3" spans="1:9" s="26" customFormat="1" x14ac:dyDescent="0.25">
      <c r="A3" s="113"/>
      <c r="B3" s="113"/>
      <c r="C3" s="113"/>
      <c r="D3" s="113"/>
      <c r="E3" s="113"/>
      <c r="F3" s="113"/>
      <c r="G3" s="113"/>
      <c r="H3" s="113"/>
      <c r="I3" s="113"/>
    </row>
    <row r="4" spans="1:9" s="26" customFormat="1" ht="16.5" x14ac:dyDescent="0.3">
      <c r="A4" s="116" t="s">
        <v>71</v>
      </c>
      <c r="B4" s="117"/>
      <c r="C4" s="118"/>
    </row>
    <row r="5" spans="1:9" s="34" customFormat="1" ht="16.5" x14ac:dyDescent="0.3">
      <c r="A5" s="115" t="s">
        <v>102</v>
      </c>
      <c r="B5" s="115"/>
      <c r="C5" s="115"/>
      <c r="D5" s="115"/>
      <c r="E5" s="115"/>
      <c r="F5" s="115"/>
      <c r="G5" s="115"/>
      <c r="H5" s="115"/>
      <c r="I5" s="115"/>
    </row>
    <row r="6" spans="1:9" s="34" customFormat="1" ht="16.5" x14ac:dyDescent="0.3">
      <c r="A6" s="115" t="s">
        <v>103</v>
      </c>
      <c r="B6" s="115"/>
      <c r="C6" s="115"/>
      <c r="D6" s="115"/>
      <c r="E6" s="115"/>
      <c r="F6" s="115"/>
      <c r="G6" s="115"/>
      <c r="H6" s="115"/>
      <c r="I6" s="115"/>
    </row>
    <row r="7" spans="1:9" s="34" customFormat="1" ht="16.5" x14ac:dyDescent="0.3">
      <c r="A7" s="50"/>
      <c r="B7" s="50"/>
      <c r="C7" s="50"/>
      <c r="D7" s="50"/>
      <c r="E7" s="50"/>
      <c r="F7" s="50"/>
      <c r="G7" s="50"/>
      <c r="H7" s="50"/>
      <c r="I7" s="50"/>
    </row>
    <row r="8" spans="1:9" s="26" customFormat="1" x14ac:dyDescent="0.25">
      <c r="A8" s="26" t="s">
        <v>65</v>
      </c>
      <c r="B8" s="26">
        <v>10</v>
      </c>
      <c r="C8" s="26">
        <v>3</v>
      </c>
      <c r="D8" s="26">
        <f>ROUND(B8/C8,2)</f>
        <v>3.33</v>
      </c>
      <c r="F8" s="26" t="s">
        <v>66</v>
      </c>
      <c r="G8" s="26">
        <v>10</v>
      </c>
      <c r="H8" s="26">
        <v>3</v>
      </c>
      <c r="I8" s="36">
        <f>G8/H8</f>
        <v>3.3333333333333335</v>
      </c>
    </row>
    <row r="9" spans="1:9" s="26" customFormat="1" x14ac:dyDescent="0.25">
      <c r="B9" s="26">
        <v>10</v>
      </c>
      <c r="C9" s="26">
        <v>3</v>
      </c>
      <c r="D9" s="26">
        <f>ROUND(B9/C9,2)</f>
        <v>3.33</v>
      </c>
      <c r="G9" s="26">
        <v>10</v>
      </c>
      <c r="H9" s="26">
        <v>3</v>
      </c>
      <c r="I9" s="36">
        <f>G9/H9</f>
        <v>3.3333333333333335</v>
      </c>
    </row>
    <row r="10" spans="1:9" s="26" customFormat="1" x14ac:dyDescent="0.25">
      <c r="C10" s="37" t="s">
        <v>67</v>
      </c>
      <c r="D10" s="26">
        <f>SUM(D8:D9)</f>
        <v>6.66</v>
      </c>
      <c r="H10" s="37" t="s">
        <v>67</v>
      </c>
      <c r="I10" s="36">
        <f>SUM(I8:I9)</f>
        <v>6.666666666666667</v>
      </c>
    </row>
    <row r="11" spans="1:9" s="34" customFormat="1" x14ac:dyDescent="0.25">
      <c r="C11" s="37"/>
      <c r="H11" s="37"/>
      <c r="I11" s="36"/>
    </row>
    <row r="12" spans="1:9" s="26" customFormat="1" x14ac:dyDescent="0.25">
      <c r="F12" s="38"/>
    </row>
    <row r="13" spans="1:9" s="26" customFormat="1" x14ac:dyDescent="0.25">
      <c r="A13" s="114" t="s">
        <v>68</v>
      </c>
      <c r="B13" s="114"/>
      <c r="C13" s="114"/>
      <c r="D13" s="114"/>
      <c r="E13" s="98" t="s">
        <v>113</v>
      </c>
      <c r="F13" s="98"/>
      <c r="G13" s="98"/>
    </row>
    <row r="14" spans="1:9" s="26" customFormat="1" x14ac:dyDescent="0.25">
      <c r="A14" s="26" t="s">
        <v>69</v>
      </c>
      <c r="B14" s="26">
        <v>10</v>
      </c>
      <c r="C14" s="26">
        <v>-3</v>
      </c>
      <c r="D14" s="26">
        <f>ROUNDUP(B14/C14,2)</f>
        <v>-3.34</v>
      </c>
    </row>
    <row r="15" spans="1:9" s="26" customFormat="1" x14ac:dyDescent="0.25">
      <c r="A15" s="26" t="s">
        <v>70</v>
      </c>
      <c r="B15" s="26">
        <v>10</v>
      </c>
      <c r="C15" s="26">
        <v>-3</v>
      </c>
      <c r="D15" s="26">
        <f>ROUNDDOWN(B15/C15,2)</f>
        <v>-3.33</v>
      </c>
    </row>
    <row r="16" spans="1:9" s="26" customFormat="1" x14ac:dyDescent="0.25"/>
    <row r="17" spans="1:9" s="34" customFormat="1" x14ac:dyDescent="0.25"/>
    <row r="18" spans="1:9" s="34" customFormat="1" x14ac:dyDescent="0.25"/>
    <row r="19" spans="1:9" s="26" customFormat="1" x14ac:dyDescent="0.25"/>
    <row r="20" spans="1:9" ht="15" customHeight="1" x14ac:dyDescent="0.25">
      <c r="A20" s="112" t="s">
        <v>63</v>
      </c>
      <c r="B20" s="113"/>
      <c r="C20" s="113"/>
      <c r="D20" s="113"/>
      <c r="E20" s="113"/>
      <c r="F20" s="113"/>
      <c r="G20" s="113"/>
      <c r="H20" s="113"/>
      <c r="I20" s="113"/>
    </row>
    <row r="21" spans="1:9" x14ac:dyDescent="0.25">
      <c r="A21" s="113"/>
      <c r="B21" s="113"/>
      <c r="C21" s="113"/>
      <c r="D21" s="113"/>
      <c r="E21" s="113"/>
      <c r="F21" s="113"/>
      <c r="G21" s="113"/>
      <c r="H21" s="113"/>
      <c r="I21" s="113"/>
    </row>
    <row r="23" spans="1:9" ht="16.5" x14ac:dyDescent="0.3">
      <c r="A23" s="39" t="s">
        <v>72</v>
      </c>
      <c r="B23" s="40"/>
      <c r="C23" s="41"/>
      <c r="E23" s="90" t="s">
        <v>114</v>
      </c>
      <c r="F23" s="90"/>
      <c r="G23" s="90"/>
      <c r="H23" s="91"/>
    </row>
  </sheetData>
  <mergeCells count="7">
    <mergeCell ref="A20:I21"/>
    <mergeCell ref="A2:I3"/>
    <mergeCell ref="A13:D13"/>
    <mergeCell ref="A5:I5"/>
    <mergeCell ref="A6:I6"/>
    <mergeCell ref="A4:C4"/>
    <mergeCell ref="E13:G13"/>
  </mergeCells>
  <pageMargins left="0.7" right="0.7" top="0.75" bottom="0.75" header="0.3" footer="0.3"/>
  <pageSetup orientation="portrait" r:id="rId1"/>
  <headerFooter>
    <oddHeader>&amp;CMath with Excel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opLeftCell="A4" workbookViewId="0">
      <selection activeCell="F15" sqref="F15"/>
    </sheetView>
  </sheetViews>
  <sheetFormatPr defaultRowHeight="15" x14ac:dyDescent="0.25"/>
  <cols>
    <col min="1" max="1" width="4.85546875" customWidth="1"/>
    <col min="3" max="3" width="13" customWidth="1"/>
    <col min="6" max="6" width="12" customWidth="1"/>
    <col min="7" max="7" width="14" customWidth="1"/>
    <col min="8" max="8" width="13.85546875" customWidth="1"/>
    <col min="9" max="9" width="11.85546875" customWidth="1"/>
  </cols>
  <sheetData>
    <row r="1" spans="1:11" ht="15.75" thickBot="1" x14ac:dyDescent="0.3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ht="19.5" x14ac:dyDescent="0.25">
      <c r="A2" s="122"/>
      <c r="B2" s="123"/>
      <c r="C2" s="124"/>
      <c r="D2" s="17"/>
      <c r="E2" s="17"/>
      <c r="F2" s="79"/>
      <c r="G2" s="79"/>
      <c r="H2" s="79"/>
      <c r="I2" s="79"/>
      <c r="J2" s="79"/>
      <c r="K2" s="79"/>
    </row>
    <row r="3" spans="1:11" ht="20.25" thickBot="1" x14ac:dyDescent="0.3">
      <c r="A3" s="125"/>
      <c r="B3" s="126"/>
      <c r="C3" s="127"/>
      <c r="D3" s="79"/>
      <c r="E3" s="79"/>
      <c r="F3" s="79"/>
      <c r="G3" s="79"/>
      <c r="H3" s="79"/>
      <c r="I3" s="79"/>
      <c r="J3" s="79"/>
      <c r="K3" s="79"/>
    </row>
    <row r="4" spans="1:11" x14ac:dyDescent="0.25">
      <c r="A4" s="16"/>
      <c r="B4" s="16"/>
      <c r="C4" s="16"/>
      <c r="D4" s="79"/>
      <c r="E4" s="79"/>
      <c r="F4" s="79"/>
      <c r="G4" s="79"/>
      <c r="H4" s="79"/>
      <c r="I4" s="79"/>
      <c r="J4" s="79"/>
      <c r="K4" s="79"/>
    </row>
    <row r="5" spans="1:11" x14ac:dyDescent="0.25">
      <c r="A5" s="16"/>
      <c r="B5" s="16"/>
      <c r="C5" s="16"/>
      <c r="D5" s="79"/>
      <c r="E5" s="79"/>
      <c r="F5" s="79"/>
      <c r="G5" s="79"/>
      <c r="H5" s="79"/>
      <c r="I5" s="79"/>
      <c r="J5" s="79"/>
      <c r="K5" s="79"/>
    </row>
    <row r="6" spans="1:11" x14ac:dyDescent="0.25">
      <c r="A6" s="16"/>
      <c r="B6" s="16"/>
      <c r="C6" s="16"/>
      <c r="D6" s="79"/>
      <c r="E6" s="79"/>
      <c r="F6" s="79"/>
      <c r="G6" s="79"/>
      <c r="H6" s="79"/>
      <c r="I6" s="79"/>
      <c r="J6" s="79"/>
      <c r="K6" s="79"/>
    </row>
    <row r="7" spans="1:11" x14ac:dyDescent="0.25">
      <c r="A7" s="16"/>
      <c r="B7" s="16"/>
      <c r="C7" s="16"/>
      <c r="D7" s="79"/>
      <c r="E7" s="79"/>
      <c r="F7" s="79"/>
      <c r="G7" s="79"/>
      <c r="H7" s="79"/>
      <c r="I7" s="79"/>
      <c r="J7" s="79"/>
      <c r="K7" s="79"/>
    </row>
    <row r="8" spans="1:11" ht="15.75" thickBot="1" x14ac:dyDescent="0.3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</row>
    <row r="9" spans="1:11" ht="15.75" thickBot="1" x14ac:dyDescent="0.3">
      <c r="A9" s="79" t="s">
        <v>33</v>
      </c>
      <c r="B9" s="79"/>
      <c r="C9" s="79"/>
      <c r="D9" s="79"/>
      <c r="E9" s="13" t="s">
        <v>37</v>
      </c>
      <c r="F9" s="14"/>
      <c r="G9" s="14"/>
      <c r="H9" s="15"/>
      <c r="I9" s="79"/>
      <c r="J9" s="51"/>
      <c r="K9" s="79"/>
    </row>
    <row r="10" spans="1:11" x14ac:dyDescent="0.25">
      <c r="A10" s="79"/>
      <c r="B10" s="79" t="s">
        <v>20</v>
      </c>
      <c r="C10" s="2">
        <v>0.06</v>
      </c>
      <c r="D10" s="79"/>
      <c r="E10" s="79"/>
      <c r="F10" s="81" t="s">
        <v>39</v>
      </c>
      <c r="G10" s="81" t="s">
        <v>40</v>
      </c>
      <c r="H10" s="81" t="s">
        <v>41</v>
      </c>
      <c r="I10" s="79" t="s">
        <v>19</v>
      </c>
      <c r="J10" s="79" t="s">
        <v>19</v>
      </c>
      <c r="K10" s="79"/>
    </row>
    <row r="11" spans="1:11" x14ac:dyDescent="0.25">
      <c r="A11" s="79"/>
      <c r="B11" s="79" t="s">
        <v>21</v>
      </c>
      <c r="C11" s="79">
        <v>240</v>
      </c>
      <c r="D11" s="79"/>
      <c r="E11" s="79" t="s">
        <v>42</v>
      </c>
      <c r="F11" s="3">
        <v>24000</v>
      </c>
      <c r="G11" s="3">
        <v>22000</v>
      </c>
      <c r="H11" s="3">
        <v>22000</v>
      </c>
      <c r="I11" s="79"/>
      <c r="J11" s="79"/>
      <c r="K11" s="79"/>
    </row>
    <row r="12" spans="1:11" x14ac:dyDescent="0.25">
      <c r="A12" s="79"/>
      <c r="B12" s="79" t="s">
        <v>27</v>
      </c>
      <c r="C12" s="3">
        <v>200000</v>
      </c>
      <c r="D12" s="79"/>
      <c r="E12" s="79" t="s">
        <v>43</v>
      </c>
      <c r="F12" s="79">
        <v>5</v>
      </c>
      <c r="G12" s="79">
        <v>4</v>
      </c>
      <c r="H12" s="79">
        <v>5</v>
      </c>
      <c r="I12" s="79"/>
      <c r="J12" s="79"/>
      <c r="K12" s="79"/>
    </row>
    <row r="13" spans="1:11" ht="15.75" thickBot="1" x14ac:dyDescent="0.3">
      <c r="A13" s="79"/>
      <c r="B13" s="79" t="s">
        <v>28</v>
      </c>
      <c r="C13" s="79">
        <v>0</v>
      </c>
      <c r="D13" s="79"/>
      <c r="E13" s="79" t="s">
        <v>30</v>
      </c>
      <c r="F13" s="19">
        <v>0</v>
      </c>
      <c r="G13" s="19">
        <v>4.2299999999999997E-2</v>
      </c>
      <c r="H13" s="19">
        <v>4.1599999999999998E-2</v>
      </c>
      <c r="I13" s="79"/>
      <c r="J13" s="79"/>
      <c r="K13" s="79"/>
    </row>
    <row r="14" spans="1:11" ht="16.5" thickTop="1" thickBot="1" x14ac:dyDescent="0.3">
      <c r="A14" s="79"/>
      <c r="B14" s="79" t="s">
        <v>22</v>
      </c>
      <c r="C14" s="79">
        <v>0</v>
      </c>
      <c r="D14" s="79"/>
      <c r="E14" s="20" t="s">
        <v>44</v>
      </c>
      <c r="F14" s="21"/>
      <c r="G14" s="21"/>
      <c r="H14" s="21" t="s">
        <v>19</v>
      </c>
      <c r="I14" s="137" t="s">
        <v>115</v>
      </c>
      <c r="J14" s="138"/>
      <c r="K14" s="139"/>
    </row>
    <row r="15" spans="1:11" ht="16.5" thickTop="1" thickBot="1" x14ac:dyDescent="0.3">
      <c r="A15" s="79"/>
      <c r="B15" s="6" t="s">
        <v>23</v>
      </c>
      <c r="C15" s="7">
        <f>PMT(C10/12,C11,C12)</f>
        <v>-1432.8621169563296</v>
      </c>
      <c r="D15" s="79"/>
      <c r="E15" s="79" t="s">
        <v>45</v>
      </c>
      <c r="F15" s="4">
        <f>F14*12*F12</f>
        <v>0</v>
      </c>
      <c r="G15" s="4">
        <f>G14*12*G12</f>
        <v>0</v>
      </c>
      <c r="H15" s="4" t="e">
        <f>H14*12*H12</f>
        <v>#VALUE!</v>
      </c>
      <c r="I15" s="79"/>
      <c r="J15" s="79"/>
      <c r="K15" s="79"/>
    </row>
    <row r="16" spans="1:11" x14ac:dyDescent="0.25">
      <c r="A16" s="79"/>
      <c r="B16" s="79"/>
      <c r="C16" s="79"/>
      <c r="D16" s="79"/>
      <c r="E16" s="79"/>
      <c r="F16" s="79"/>
      <c r="G16" s="79"/>
      <c r="H16" s="79"/>
      <c r="I16" s="79"/>
      <c r="J16" s="79"/>
      <c r="K16" s="79"/>
    </row>
    <row r="17" spans="1:11" x14ac:dyDescent="0.25">
      <c r="A17" s="79"/>
      <c r="B17" s="79"/>
      <c r="C17" s="79"/>
      <c r="D17" s="79"/>
      <c r="E17" s="79"/>
      <c r="F17" s="79"/>
      <c r="G17" s="79"/>
      <c r="H17" s="79"/>
      <c r="I17" s="79"/>
      <c r="J17" s="79"/>
      <c r="K17" s="79"/>
    </row>
    <row r="18" spans="1:11" ht="15.75" thickBot="1" x14ac:dyDescent="0.3">
      <c r="A18" s="79"/>
      <c r="B18" s="79"/>
      <c r="C18" s="79"/>
      <c r="D18" s="79"/>
      <c r="E18" s="79"/>
      <c r="F18" s="79"/>
      <c r="G18" s="79"/>
      <c r="H18" s="79"/>
      <c r="I18" s="79"/>
      <c r="J18" s="79"/>
      <c r="K18" s="79"/>
    </row>
    <row r="19" spans="1:11" ht="16.5" thickTop="1" thickBot="1" x14ac:dyDescent="0.3">
      <c r="A19" s="79" t="s">
        <v>110</v>
      </c>
      <c r="B19" s="79"/>
      <c r="C19" s="79"/>
      <c r="D19" s="79"/>
      <c r="E19" s="128" t="s">
        <v>59</v>
      </c>
      <c r="F19" s="129"/>
      <c r="G19" s="129"/>
      <c r="H19" s="130"/>
      <c r="I19" s="79"/>
      <c r="J19" s="79"/>
      <c r="K19" s="79"/>
    </row>
    <row r="20" spans="1:11" ht="15.75" thickTop="1" x14ac:dyDescent="0.25">
      <c r="A20" s="131" t="s">
        <v>111</v>
      </c>
      <c r="B20" s="98"/>
      <c r="C20" s="98"/>
      <c r="D20" s="79"/>
      <c r="E20" s="22"/>
      <c r="F20" s="23" t="s">
        <v>39</v>
      </c>
      <c r="G20" s="23" t="s">
        <v>40</v>
      </c>
      <c r="H20" s="24" t="s">
        <v>41</v>
      </c>
      <c r="I20" s="79"/>
      <c r="J20" s="79"/>
      <c r="K20" s="79"/>
    </row>
    <row r="21" spans="1:11" x14ac:dyDescent="0.25">
      <c r="A21" s="79"/>
      <c r="B21" s="79" t="s">
        <v>21</v>
      </c>
      <c r="C21" s="79">
        <v>240</v>
      </c>
      <c r="D21" s="79"/>
      <c r="E21" s="79" t="s">
        <v>21</v>
      </c>
      <c r="F21" s="79">
        <v>1</v>
      </c>
      <c r="G21" s="79">
        <v>48</v>
      </c>
      <c r="H21" s="79">
        <v>24</v>
      </c>
      <c r="I21" s="79"/>
      <c r="J21" s="79"/>
      <c r="K21" s="79"/>
    </row>
    <row r="22" spans="1:11" x14ac:dyDescent="0.25">
      <c r="A22" s="79"/>
      <c r="B22" s="79" t="s">
        <v>25</v>
      </c>
      <c r="C22" s="4">
        <v>-1432.86</v>
      </c>
      <c r="D22" s="79"/>
      <c r="E22" s="79" t="s">
        <v>25</v>
      </c>
      <c r="F22" s="11">
        <v>-225</v>
      </c>
      <c r="G22" s="11">
        <v>-500</v>
      </c>
      <c r="H22" s="11">
        <v>-15</v>
      </c>
      <c r="I22" s="79" t="s">
        <v>107</v>
      </c>
      <c r="J22" s="79"/>
      <c r="K22" s="79"/>
    </row>
    <row r="23" spans="1:11" x14ac:dyDescent="0.25">
      <c r="A23" s="79"/>
      <c r="B23" s="79" t="s">
        <v>27</v>
      </c>
      <c r="C23" s="3">
        <v>200000</v>
      </c>
      <c r="D23" s="79"/>
      <c r="E23" s="79" t="s">
        <v>27</v>
      </c>
      <c r="F23" s="79">
        <v>200</v>
      </c>
      <c r="G23" s="79">
        <v>22000</v>
      </c>
      <c r="H23" s="79">
        <v>200</v>
      </c>
      <c r="I23" s="79"/>
      <c r="J23" s="79"/>
      <c r="K23" s="79"/>
    </row>
    <row r="24" spans="1:11" x14ac:dyDescent="0.25">
      <c r="A24" s="79"/>
      <c r="B24" s="79" t="s">
        <v>28</v>
      </c>
      <c r="C24" s="79">
        <v>0</v>
      </c>
      <c r="D24" s="79"/>
      <c r="E24" s="79" t="s">
        <v>28</v>
      </c>
      <c r="F24" s="79">
        <v>0</v>
      </c>
      <c r="G24" s="79"/>
      <c r="H24" s="79"/>
      <c r="I24" s="79"/>
      <c r="J24" s="79"/>
      <c r="K24" s="79"/>
    </row>
    <row r="25" spans="1:11" ht="15.75" thickBot="1" x14ac:dyDescent="0.3">
      <c r="A25" s="79"/>
      <c r="B25" s="79" t="s">
        <v>22</v>
      </c>
      <c r="C25" s="79">
        <v>0</v>
      </c>
      <c r="D25" s="79"/>
      <c r="E25" s="79" t="s">
        <v>22</v>
      </c>
      <c r="F25" s="79">
        <v>0</v>
      </c>
      <c r="G25" s="79"/>
      <c r="H25" s="79"/>
      <c r="I25" s="79"/>
      <c r="J25" s="79"/>
      <c r="K25" s="79"/>
    </row>
    <row r="26" spans="1:11" ht="15.75" thickBot="1" x14ac:dyDescent="0.3">
      <c r="A26" s="79"/>
      <c r="B26" s="6" t="s">
        <v>24</v>
      </c>
      <c r="C26" s="10">
        <f>RATE(C21,C22,C23,C24)*12</f>
        <v>5.9999816524875772E-2</v>
      </c>
      <c r="D26" s="79"/>
      <c r="E26" s="13" t="s">
        <v>24</v>
      </c>
      <c r="F26" s="25" t="s">
        <v>19</v>
      </c>
      <c r="G26" s="83" t="s">
        <v>19</v>
      </c>
      <c r="H26" s="84" t="s">
        <v>19</v>
      </c>
      <c r="I26" s="82" t="s">
        <v>108</v>
      </c>
      <c r="J26" s="79"/>
      <c r="K26" s="79"/>
    </row>
    <row r="27" spans="1:11" x14ac:dyDescent="0.25">
      <c r="A27" s="79"/>
      <c r="B27" s="79"/>
      <c r="C27" s="79"/>
      <c r="D27" s="79"/>
      <c r="E27" s="79"/>
      <c r="F27" s="79"/>
      <c r="G27" s="79"/>
      <c r="H27" s="79"/>
      <c r="I27" s="79"/>
      <c r="J27" s="79"/>
      <c r="K27" s="79"/>
    </row>
    <row r="28" spans="1:11" x14ac:dyDescent="0.25">
      <c r="A28" s="79"/>
      <c r="B28" s="79" t="s">
        <v>47</v>
      </c>
      <c r="C28" s="79"/>
      <c r="D28" s="79"/>
      <c r="E28" s="79" t="s">
        <v>52</v>
      </c>
      <c r="F28" s="79"/>
      <c r="G28" s="79">
        <v>25</v>
      </c>
      <c r="H28" s="79"/>
      <c r="I28" s="79"/>
      <c r="J28" s="79"/>
      <c r="K28" s="79"/>
    </row>
    <row r="29" spans="1:11" x14ac:dyDescent="0.25">
      <c r="A29" s="79"/>
      <c r="B29" s="79" t="s">
        <v>46</v>
      </c>
      <c r="C29" s="79"/>
      <c r="D29" s="79"/>
      <c r="E29" s="98" t="s">
        <v>51</v>
      </c>
      <c r="F29" s="98"/>
      <c r="G29" s="79">
        <v>250</v>
      </c>
      <c r="H29" s="79"/>
      <c r="I29" s="79" t="s">
        <v>36</v>
      </c>
      <c r="J29" s="79"/>
      <c r="K29" s="79"/>
    </row>
    <row r="30" spans="1:11" x14ac:dyDescent="0.25">
      <c r="A30" s="79"/>
      <c r="B30" s="79"/>
      <c r="C30" s="79"/>
      <c r="D30" s="79"/>
      <c r="E30" s="79" t="s">
        <v>50</v>
      </c>
      <c r="F30" s="79"/>
      <c r="G30" s="79">
        <v>200</v>
      </c>
      <c r="H30" s="79"/>
      <c r="I30" s="79" t="s">
        <v>26</v>
      </c>
      <c r="J30" s="79"/>
      <c r="K30" s="79"/>
    </row>
    <row r="31" spans="1:11" x14ac:dyDescent="0.25">
      <c r="A31" s="132" t="s">
        <v>106</v>
      </c>
      <c r="B31" s="133"/>
      <c r="C31" s="133"/>
      <c r="D31" s="79"/>
      <c r="E31" s="79" t="s">
        <v>49</v>
      </c>
      <c r="F31" s="79"/>
      <c r="G31" s="79">
        <f>G29/G30-1</f>
        <v>0.25</v>
      </c>
      <c r="H31" s="79"/>
      <c r="I31" s="79" t="s">
        <v>55</v>
      </c>
      <c r="J31" s="79"/>
      <c r="K31" s="79"/>
    </row>
    <row r="32" spans="1:11" x14ac:dyDescent="0.25">
      <c r="A32" s="79"/>
      <c r="B32" s="79"/>
      <c r="C32" s="79"/>
      <c r="D32" s="79"/>
      <c r="E32" s="79" t="s">
        <v>48</v>
      </c>
      <c r="F32" s="79"/>
      <c r="G32" s="79">
        <v>365</v>
      </c>
      <c r="H32" s="79"/>
      <c r="I32" s="79"/>
      <c r="J32" s="79"/>
      <c r="K32" s="79"/>
    </row>
    <row r="33" spans="1:11" x14ac:dyDescent="0.25">
      <c r="A33" s="79"/>
      <c r="B33" s="79"/>
      <c r="C33" s="79"/>
      <c r="D33" s="79"/>
      <c r="E33" s="98" t="s">
        <v>56</v>
      </c>
      <c r="F33" s="98"/>
      <c r="G33" s="79">
        <f>G32/G28</f>
        <v>14.6</v>
      </c>
      <c r="H33" s="79"/>
      <c r="I33" s="79"/>
      <c r="J33" s="79"/>
      <c r="K33" s="79"/>
    </row>
    <row r="34" spans="1:11" x14ac:dyDescent="0.25">
      <c r="A34" s="102" t="s">
        <v>112</v>
      </c>
      <c r="B34" s="102"/>
      <c r="C34" s="102"/>
      <c r="D34" s="80"/>
      <c r="E34" s="98" t="s">
        <v>54</v>
      </c>
      <c r="F34" s="98"/>
      <c r="G34" s="2">
        <f>G31*G33</f>
        <v>3.65</v>
      </c>
      <c r="H34" s="79"/>
      <c r="I34" s="79"/>
      <c r="J34" s="79"/>
      <c r="K34" s="79"/>
    </row>
    <row r="35" spans="1:11" x14ac:dyDescent="0.25">
      <c r="A35" s="79"/>
      <c r="B35" s="79"/>
      <c r="C35" s="79"/>
      <c r="D35" s="79"/>
      <c r="E35" s="98" t="s">
        <v>53</v>
      </c>
      <c r="F35" s="98"/>
      <c r="G35" s="2">
        <f>(1+G31)^G33-1</f>
        <v>24.994782613868573</v>
      </c>
      <c r="H35" s="79"/>
      <c r="I35" s="79" t="s">
        <v>58</v>
      </c>
      <c r="J35" s="79"/>
      <c r="K35" s="79"/>
    </row>
    <row r="36" spans="1:11" x14ac:dyDescent="0.25">
      <c r="A36" s="79"/>
      <c r="B36" s="79"/>
      <c r="C36" s="79"/>
      <c r="D36" s="79"/>
      <c r="E36" s="79"/>
      <c r="F36" s="79"/>
      <c r="G36" s="2"/>
      <c r="H36" s="79"/>
      <c r="I36" s="79"/>
      <c r="J36" s="79"/>
      <c r="K36" s="79"/>
    </row>
    <row r="37" spans="1:11" x14ac:dyDescent="0.25">
      <c r="A37" s="79" t="s">
        <v>57</v>
      </c>
      <c r="B37" s="79"/>
      <c r="C37" s="79"/>
      <c r="D37" s="79"/>
      <c r="E37" s="79"/>
      <c r="F37" s="79"/>
      <c r="G37" s="2"/>
      <c r="H37" s="79"/>
      <c r="I37" s="79"/>
      <c r="J37" s="79"/>
      <c r="K37" s="79"/>
    </row>
    <row r="38" spans="1:11" x14ac:dyDescent="0.25">
      <c r="A38" s="79"/>
      <c r="B38" s="79"/>
      <c r="C38" s="79"/>
      <c r="D38" s="79"/>
      <c r="E38" s="79"/>
      <c r="F38" s="79"/>
      <c r="G38" s="2"/>
      <c r="H38" s="79"/>
      <c r="I38" s="79"/>
      <c r="J38" s="79"/>
      <c r="K38" s="79"/>
    </row>
    <row r="39" spans="1:11" ht="15.75" thickBot="1" x14ac:dyDescent="0.3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</row>
    <row r="40" spans="1:11" ht="15.75" thickBot="1" x14ac:dyDescent="0.3">
      <c r="A40" s="79" t="s">
        <v>29</v>
      </c>
      <c r="B40" s="79"/>
      <c r="C40" s="79"/>
      <c r="D40" s="79"/>
      <c r="E40" s="134" t="s">
        <v>60</v>
      </c>
      <c r="F40" s="135"/>
      <c r="G40" s="135"/>
      <c r="H40" s="135"/>
      <c r="I40" s="136"/>
      <c r="J40" s="89"/>
      <c r="K40" s="79"/>
    </row>
    <row r="41" spans="1:11" x14ac:dyDescent="0.25">
      <c r="A41" s="79"/>
      <c r="B41" s="79"/>
      <c r="C41" s="79"/>
      <c r="D41" s="79"/>
      <c r="E41" s="79"/>
      <c r="F41" s="79"/>
      <c r="G41" s="79"/>
      <c r="H41" s="79"/>
      <c r="I41" s="86"/>
      <c r="J41" s="79"/>
      <c r="K41" s="79"/>
    </row>
    <row r="42" spans="1:11" x14ac:dyDescent="0.25">
      <c r="A42" s="79"/>
      <c r="B42" s="79" t="s">
        <v>30</v>
      </c>
      <c r="C42" s="79">
        <v>0.06</v>
      </c>
      <c r="D42" s="79"/>
      <c r="E42" s="79"/>
      <c r="F42" s="79" t="s">
        <v>30</v>
      </c>
      <c r="G42" s="19">
        <v>4.2900000000000001E-2</v>
      </c>
      <c r="H42" s="19">
        <v>5.8400000000000001E-2</v>
      </c>
      <c r="I42" s="19">
        <v>6.8400000000000002E-2</v>
      </c>
      <c r="J42" s="79"/>
      <c r="K42" s="79"/>
    </row>
    <row r="43" spans="1:11" x14ac:dyDescent="0.25">
      <c r="A43" s="79"/>
      <c r="B43" s="79" t="s">
        <v>25</v>
      </c>
      <c r="C43" s="8">
        <v>-1432.86</v>
      </c>
      <c r="D43" s="79"/>
      <c r="E43" s="79"/>
      <c r="F43" s="79" t="s">
        <v>25</v>
      </c>
      <c r="G43" s="4">
        <v>-300</v>
      </c>
      <c r="H43" s="4">
        <v>-300</v>
      </c>
      <c r="I43" s="4">
        <v>-300</v>
      </c>
      <c r="J43" s="79"/>
      <c r="K43" s="79"/>
    </row>
    <row r="44" spans="1:11" x14ac:dyDescent="0.25">
      <c r="A44" s="79"/>
      <c r="B44" s="79" t="s">
        <v>27</v>
      </c>
      <c r="C44" s="3">
        <v>200000</v>
      </c>
      <c r="D44" s="79"/>
      <c r="E44" s="79"/>
      <c r="F44" s="79" t="s">
        <v>27</v>
      </c>
      <c r="G44" s="30">
        <v>25432</v>
      </c>
      <c r="H44" s="30">
        <v>25432</v>
      </c>
      <c r="I44" s="30">
        <v>25432</v>
      </c>
      <c r="J44" s="79"/>
      <c r="K44" s="79"/>
    </row>
    <row r="45" spans="1:11" x14ac:dyDescent="0.25">
      <c r="A45" s="79"/>
      <c r="B45" s="79" t="s">
        <v>28</v>
      </c>
      <c r="C45" s="79">
        <v>0</v>
      </c>
      <c r="D45" s="79"/>
      <c r="E45" s="79"/>
      <c r="F45" s="79" t="s">
        <v>28</v>
      </c>
      <c r="G45" s="79">
        <v>0</v>
      </c>
      <c r="H45" s="79">
        <v>0</v>
      </c>
      <c r="I45" s="79">
        <v>0</v>
      </c>
      <c r="J45" s="79"/>
      <c r="K45" s="79"/>
    </row>
    <row r="46" spans="1:11" ht="15.75" thickBot="1" x14ac:dyDescent="0.3">
      <c r="A46" s="79"/>
      <c r="B46" s="79" t="s">
        <v>22</v>
      </c>
      <c r="C46" s="79">
        <v>0</v>
      </c>
      <c r="D46" s="79"/>
      <c r="E46" s="79"/>
      <c r="F46" s="79" t="s">
        <v>22</v>
      </c>
      <c r="G46" s="79">
        <v>0</v>
      </c>
      <c r="H46" s="79">
        <v>0</v>
      </c>
      <c r="I46" s="79">
        <v>0</v>
      </c>
      <c r="J46" s="79"/>
      <c r="K46" s="79"/>
    </row>
    <row r="47" spans="1:11" ht="16.5" thickTop="1" thickBot="1" x14ac:dyDescent="0.3">
      <c r="A47" s="79"/>
      <c r="B47" s="5" t="s">
        <v>31</v>
      </c>
      <c r="C47" s="9">
        <f>NPER(C42/12,C43,C44,C45,C46)</f>
        <v>240.00068434134994</v>
      </c>
      <c r="D47" s="79"/>
      <c r="E47" s="79"/>
      <c r="F47" s="13" t="s">
        <v>31</v>
      </c>
      <c r="G47" s="14" t="s">
        <v>19</v>
      </c>
      <c r="H47" s="14" t="s">
        <v>19</v>
      </c>
      <c r="I47" s="15" t="s">
        <v>19</v>
      </c>
      <c r="J47" s="79"/>
      <c r="K47" s="79"/>
    </row>
    <row r="48" spans="1:11" ht="15.75" thickTop="1" x14ac:dyDescent="0.25">
      <c r="A48" s="79"/>
      <c r="B48" s="79"/>
      <c r="C48" s="79"/>
      <c r="D48" s="79"/>
      <c r="E48" s="79"/>
      <c r="F48" s="79"/>
      <c r="G48" s="79"/>
      <c r="H48" s="79"/>
      <c r="I48" s="79"/>
      <c r="J48" s="79"/>
      <c r="K48" s="79"/>
    </row>
    <row r="49" spans="1:11" x14ac:dyDescent="0.25">
      <c r="A49" s="79"/>
      <c r="B49" s="79"/>
      <c r="C49" s="79"/>
      <c r="D49" s="79"/>
      <c r="E49" s="79"/>
      <c r="F49" s="79"/>
      <c r="G49" s="79"/>
      <c r="H49" s="79"/>
      <c r="I49" s="79"/>
      <c r="J49" s="79"/>
      <c r="K49" s="79"/>
    </row>
    <row r="50" spans="1:11" ht="15.75" thickBot="1" x14ac:dyDescent="0.3">
      <c r="A50" s="79"/>
      <c r="B50" s="79"/>
      <c r="C50" s="79"/>
      <c r="D50" s="79"/>
      <c r="E50" s="79"/>
      <c r="F50" s="79"/>
      <c r="G50" s="79"/>
      <c r="H50" s="79"/>
      <c r="I50" s="79"/>
      <c r="J50" s="79"/>
      <c r="K50" s="79"/>
    </row>
    <row r="51" spans="1:11" ht="16.5" thickTop="1" thickBot="1" x14ac:dyDescent="0.3">
      <c r="A51" s="79" t="s">
        <v>32</v>
      </c>
      <c r="B51" s="79"/>
      <c r="C51" s="79"/>
      <c r="D51" s="79"/>
      <c r="E51" s="27" t="s">
        <v>61</v>
      </c>
      <c r="F51" s="28"/>
      <c r="G51" s="28"/>
      <c r="H51" s="29"/>
      <c r="I51" s="85"/>
      <c r="J51" s="16"/>
      <c r="K51" s="79"/>
    </row>
    <row r="52" spans="1:11" ht="15.75" thickTop="1" x14ac:dyDescent="0.25">
      <c r="A52" s="79"/>
      <c r="B52" s="79"/>
      <c r="C52" s="79"/>
      <c r="D52" s="79"/>
      <c r="E52" s="79"/>
      <c r="F52" s="79"/>
      <c r="G52" s="79"/>
      <c r="H52" s="79"/>
      <c r="I52" s="79"/>
      <c r="J52" s="79"/>
      <c r="K52" s="79"/>
    </row>
    <row r="53" spans="1:11" x14ac:dyDescent="0.25">
      <c r="A53" s="79"/>
      <c r="B53" s="79" t="s">
        <v>30</v>
      </c>
      <c r="C53" s="79">
        <v>0.06</v>
      </c>
      <c r="D53" s="79"/>
      <c r="E53" s="79"/>
      <c r="F53" s="79" t="s">
        <v>30</v>
      </c>
      <c r="G53" s="19">
        <v>4.9299999999999997E-2</v>
      </c>
      <c r="H53" s="19">
        <v>4.9299999999999997E-2</v>
      </c>
      <c r="I53" s="19">
        <v>4.9299999999999997E-2</v>
      </c>
      <c r="J53" s="79"/>
      <c r="K53" s="79"/>
    </row>
    <row r="54" spans="1:11" x14ac:dyDescent="0.25">
      <c r="A54" s="79"/>
      <c r="B54" s="79" t="s">
        <v>34</v>
      </c>
      <c r="C54" s="79">
        <v>240</v>
      </c>
      <c r="D54" s="79"/>
      <c r="E54" s="79"/>
      <c r="F54" s="79" t="s">
        <v>34</v>
      </c>
      <c r="G54" s="79">
        <v>72</v>
      </c>
      <c r="H54" s="79">
        <v>72</v>
      </c>
      <c r="I54" s="79">
        <v>360</v>
      </c>
      <c r="J54" s="79"/>
      <c r="K54" s="79"/>
    </row>
    <row r="55" spans="1:11" x14ac:dyDescent="0.25">
      <c r="A55" s="79"/>
      <c r="B55" s="79" t="s">
        <v>25</v>
      </c>
      <c r="C55" s="4">
        <v>-1432.86</v>
      </c>
      <c r="D55" s="79"/>
      <c r="E55" s="79"/>
      <c r="F55" s="79" t="s">
        <v>25</v>
      </c>
      <c r="G55" s="4">
        <v>-500</v>
      </c>
      <c r="H55" s="4">
        <v>-700</v>
      </c>
      <c r="I55" s="4">
        <v>-10000</v>
      </c>
      <c r="J55" s="79"/>
      <c r="K55" s="79"/>
    </row>
    <row r="56" spans="1:11" ht="15.75" thickBot="1" x14ac:dyDescent="0.3">
      <c r="A56" s="79"/>
      <c r="B56" s="79" t="s">
        <v>28</v>
      </c>
      <c r="C56" s="79">
        <v>0</v>
      </c>
      <c r="D56" s="79"/>
      <c r="E56" s="79"/>
      <c r="F56" s="79" t="s">
        <v>28</v>
      </c>
      <c r="G56" s="79">
        <v>0</v>
      </c>
      <c r="H56" s="79">
        <v>0</v>
      </c>
      <c r="I56" s="79">
        <v>0</v>
      </c>
      <c r="J56" s="79"/>
      <c r="K56" s="79"/>
    </row>
    <row r="57" spans="1:11" ht="15.75" thickBot="1" x14ac:dyDescent="0.3">
      <c r="A57" s="79"/>
      <c r="B57" s="6" t="s">
        <v>26</v>
      </c>
      <c r="C57" s="7">
        <f>PV(C53/12,C54,C55,C56)</f>
        <v>199999.7045135987</v>
      </c>
      <c r="D57" s="79"/>
      <c r="E57" s="79"/>
      <c r="F57" s="13" t="s">
        <v>26</v>
      </c>
      <c r="G57" s="31" t="s">
        <v>19</v>
      </c>
      <c r="H57" s="31" t="s">
        <v>19</v>
      </c>
      <c r="I57" s="32" t="s">
        <v>19</v>
      </c>
      <c r="J57" s="79"/>
      <c r="K57" s="79"/>
    </row>
    <row r="58" spans="1:11" x14ac:dyDescent="0.25">
      <c r="A58" s="79"/>
      <c r="B58" s="79"/>
      <c r="C58" s="79"/>
      <c r="D58" s="79"/>
      <c r="E58" s="79"/>
      <c r="F58" s="79"/>
      <c r="G58" s="79"/>
      <c r="H58" s="79"/>
      <c r="I58" s="79"/>
      <c r="J58" s="79"/>
      <c r="K58" s="79"/>
    </row>
    <row r="59" spans="1:11" x14ac:dyDescent="0.25">
      <c r="A59" s="79"/>
      <c r="B59" s="79"/>
      <c r="C59" s="79"/>
      <c r="D59" s="79"/>
      <c r="E59" s="79"/>
      <c r="F59" s="79"/>
      <c r="G59" s="79"/>
      <c r="H59" s="79"/>
      <c r="I59" s="88"/>
      <c r="J59" s="79"/>
      <c r="K59" s="79"/>
    </row>
    <row r="60" spans="1:11" x14ac:dyDescent="0.25">
      <c r="A60" s="79"/>
      <c r="B60" s="79"/>
      <c r="C60" s="79"/>
      <c r="D60" s="79"/>
      <c r="E60" s="79"/>
      <c r="F60" s="79"/>
      <c r="G60" s="79"/>
      <c r="H60" s="79"/>
      <c r="I60" s="79"/>
      <c r="J60" s="79"/>
      <c r="K60" s="79"/>
    </row>
    <row r="61" spans="1:11" ht="15.75" thickBot="1" x14ac:dyDescent="0.3">
      <c r="A61" s="79"/>
      <c r="B61" s="79"/>
      <c r="C61" s="79"/>
      <c r="D61" s="79"/>
      <c r="E61" s="87"/>
      <c r="F61" s="87"/>
      <c r="G61" s="87"/>
      <c r="H61" s="87"/>
      <c r="I61" s="87"/>
      <c r="J61" s="79"/>
      <c r="K61" s="79"/>
    </row>
    <row r="62" spans="1:11" ht="15.75" thickBot="1" x14ac:dyDescent="0.3">
      <c r="A62" s="79" t="s">
        <v>35</v>
      </c>
      <c r="B62" s="79"/>
      <c r="C62" s="79"/>
      <c r="D62" s="79"/>
      <c r="E62" s="119" t="s">
        <v>62</v>
      </c>
      <c r="F62" s="120"/>
      <c r="G62" s="120"/>
      <c r="H62" s="120"/>
      <c r="I62" s="121"/>
      <c r="J62" s="22"/>
      <c r="K62" s="16"/>
    </row>
    <row r="63" spans="1:11" x14ac:dyDescent="0.25">
      <c r="A63" s="79"/>
      <c r="B63" s="79"/>
      <c r="C63" s="79"/>
      <c r="D63" s="79"/>
      <c r="E63" s="79"/>
      <c r="F63" s="79"/>
      <c r="G63" s="79"/>
      <c r="H63" s="79"/>
      <c r="I63" s="79"/>
      <c r="J63" s="16"/>
      <c r="K63" s="79"/>
    </row>
    <row r="64" spans="1:11" x14ac:dyDescent="0.25">
      <c r="A64" s="79"/>
      <c r="B64" s="79" t="s">
        <v>30</v>
      </c>
      <c r="C64" s="12">
        <v>0.06</v>
      </c>
      <c r="D64" s="79"/>
      <c r="E64" s="79"/>
      <c r="F64" s="79" t="s">
        <v>30</v>
      </c>
      <c r="G64" s="12">
        <v>3.1E-2</v>
      </c>
      <c r="H64" s="12">
        <v>3.1E-2</v>
      </c>
      <c r="I64" s="12">
        <v>3.1E-2</v>
      </c>
      <c r="J64" s="79"/>
      <c r="K64" s="79"/>
    </row>
    <row r="65" spans="1:11" x14ac:dyDescent="0.25">
      <c r="A65" s="79"/>
      <c r="B65" s="79" t="s">
        <v>34</v>
      </c>
      <c r="C65" s="79">
        <v>120</v>
      </c>
      <c r="D65" s="79"/>
      <c r="E65" s="79"/>
      <c r="F65" s="79" t="s">
        <v>34</v>
      </c>
      <c r="G65" s="79">
        <v>60</v>
      </c>
      <c r="H65" s="79">
        <v>12</v>
      </c>
      <c r="I65" s="79">
        <v>24</v>
      </c>
      <c r="J65" s="79"/>
      <c r="K65" s="79"/>
    </row>
    <row r="66" spans="1:11" x14ac:dyDescent="0.25">
      <c r="A66" s="79"/>
      <c r="B66" s="79" t="s">
        <v>25</v>
      </c>
      <c r="C66" s="11">
        <v>0</v>
      </c>
      <c r="D66" s="79"/>
      <c r="E66" s="79"/>
      <c r="F66" s="79" t="s">
        <v>25</v>
      </c>
      <c r="G66" s="79">
        <v>0</v>
      </c>
      <c r="H66" s="79">
        <v>0</v>
      </c>
      <c r="I66" s="79">
        <v>0</v>
      </c>
      <c r="J66" s="79"/>
      <c r="K66" s="79"/>
    </row>
    <row r="67" spans="1:11" ht="15.75" thickBot="1" x14ac:dyDescent="0.3">
      <c r="A67" s="79"/>
      <c r="B67" s="79" t="s">
        <v>27</v>
      </c>
      <c r="C67" s="3">
        <v>200000</v>
      </c>
      <c r="D67" s="79"/>
      <c r="E67" s="79"/>
      <c r="F67" s="79" t="s">
        <v>27</v>
      </c>
      <c r="G67" s="79">
        <v>5000</v>
      </c>
      <c r="H67" s="79">
        <v>5000</v>
      </c>
      <c r="I67" s="16">
        <v>5000</v>
      </c>
      <c r="J67" s="16"/>
      <c r="K67" s="79"/>
    </row>
    <row r="68" spans="1:11" ht="15.75" thickBot="1" x14ac:dyDescent="0.3">
      <c r="A68" s="79"/>
      <c r="B68" s="6" t="s">
        <v>36</v>
      </c>
      <c r="C68" s="7">
        <f>FV(C64/12,C65,C66,C67)</f>
        <v>-363879.34680645604</v>
      </c>
      <c r="D68" s="79"/>
      <c r="E68" s="79"/>
      <c r="F68" s="13" t="s">
        <v>36</v>
      </c>
      <c r="G68" s="31" t="s">
        <v>19</v>
      </c>
      <c r="H68" s="31" t="s">
        <v>19</v>
      </c>
      <c r="I68" s="32" t="s">
        <v>19</v>
      </c>
      <c r="J68" s="79"/>
      <c r="K68" s="79"/>
    </row>
    <row r="69" spans="1:11" x14ac:dyDescent="0.25">
      <c r="A69" s="79"/>
      <c r="B69" s="79"/>
      <c r="C69" s="79"/>
      <c r="D69" s="79"/>
      <c r="E69" s="79"/>
      <c r="F69" s="79"/>
      <c r="G69" s="79"/>
      <c r="H69" s="79"/>
      <c r="I69" s="79"/>
      <c r="J69" s="79"/>
      <c r="K69" s="79"/>
    </row>
    <row r="70" spans="1:11" x14ac:dyDescent="0.25">
      <c r="A70" s="33" t="s">
        <v>57</v>
      </c>
      <c r="B70" s="79"/>
      <c r="C70" s="79"/>
      <c r="D70" s="79"/>
      <c r="E70" s="79"/>
      <c r="F70" s="79"/>
      <c r="G70" s="79"/>
      <c r="H70" s="79"/>
      <c r="I70" s="79"/>
      <c r="J70" s="79"/>
      <c r="K70" s="79"/>
    </row>
    <row r="71" spans="1:11" x14ac:dyDescent="0.25">
      <c r="A71" s="79"/>
      <c r="B71" s="79"/>
      <c r="C71" s="79"/>
      <c r="D71" s="79"/>
      <c r="E71" s="79"/>
      <c r="F71" s="79"/>
      <c r="G71" s="79"/>
      <c r="H71" s="79"/>
      <c r="I71" s="79"/>
      <c r="J71" s="79"/>
      <c r="K71" s="79"/>
    </row>
    <row r="72" spans="1:11" x14ac:dyDescent="0.25">
      <c r="A72" s="79"/>
      <c r="B72" s="79"/>
      <c r="C72" s="79"/>
      <c r="D72" s="79"/>
      <c r="E72" s="79"/>
      <c r="F72" s="79"/>
      <c r="G72" s="79"/>
      <c r="H72" s="79"/>
      <c r="I72" s="79"/>
      <c r="J72" s="79"/>
      <c r="K72" s="79"/>
    </row>
  </sheetData>
  <mergeCells count="13">
    <mergeCell ref="E62:I62"/>
    <mergeCell ref="A2:C2"/>
    <mergeCell ref="A3:C3"/>
    <mergeCell ref="E19:H19"/>
    <mergeCell ref="A20:C20"/>
    <mergeCell ref="E29:F29"/>
    <mergeCell ref="A31:C31"/>
    <mergeCell ref="E33:F33"/>
    <mergeCell ref="A34:C34"/>
    <mergeCell ref="E34:F34"/>
    <mergeCell ref="E35:F35"/>
    <mergeCell ref="E40:I40"/>
    <mergeCell ref="I14:K14"/>
  </mergeCells>
  <hyperlinks>
    <hyperlink ref="A70" r:id="rId1"/>
    <hyperlink ref="A31" r:id="rId2" display="http://tcalc.timevalue.com/"/>
  </hyperlinks>
  <pageMargins left="0.7" right="0.7" top="0.75" bottom="0.75" header="0.3" footer="0.3"/>
  <pageSetup orientation="landscape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opLeftCell="B43" zoomScaleNormal="100" workbookViewId="0">
      <selection activeCell="J14" sqref="J14"/>
    </sheetView>
  </sheetViews>
  <sheetFormatPr defaultRowHeight="15" x14ac:dyDescent="0.25"/>
  <cols>
    <col min="1" max="1" width="2" customWidth="1"/>
    <col min="4" max="4" width="18.5703125" customWidth="1"/>
    <col min="5" max="5" width="2.85546875" customWidth="1"/>
    <col min="6" max="6" width="8.85546875" customWidth="1"/>
    <col min="7" max="7" width="11.7109375" customWidth="1"/>
    <col min="8" max="9" width="11.42578125" customWidth="1"/>
    <col min="10" max="10" width="11.5703125" customWidth="1"/>
  </cols>
  <sheetData>
    <row r="1" spans="1:11" ht="15.75" thickBot="1" x14ac:dyDescent="0.3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ht="19.5" x14ac:dyDescent="0.25">
      <c r="A2" s="70"/>
      <c r="B2" s="122"/>
      <c r="C2" s="123"/>
      <c r="D2" s="124"/>
      <c r="E2" s="17"/>
      <c r="F2" s="17"/>
      <c r="G2" s="70"/>
      <c r="H2" s="70"/>
      <c r="I2" s="70"/>
      <c r="J2" s="70"/>
      <c r="K2" s="70"/>
    </row>
    <row r="3" spans="1:11" ht="20.25" thickBot="1" x14ac:dyDescent="0.3">
      <c r="A3" s="70"/>
      <c r="B3" s="125"/>
      <c r="C3" s="126"/>
      <c r="D3" s="127"/>
      <c r="E3" s="70"/>
      <c r="F3" s="70"/>
      <c r="G3" s="70"/>
      <c r="H3" s="70"/>
      <c r="I3" s="70"/>
      <c r="J3" s="70"/>
      <c r="K3" s="70"/>
    </row>
    <row r="4" spans="1:11" x14ac:dyDescent="0.25">
      <c r="A4" s="70"/>
      <c r="B4" s="16"/>
      <c r="C4" s="16"/>
      <c r="D4" s="16"/>
      <c r="E4" s="70"/>
      <c r="F4" s="70"/>
      <c r="G4" s="70"/>
      <c r="H4" s="70"/>
      <c r="I4" s="70"/>
      <c r="J4" s="70"/>
      <c r="K4" s="70"/>
    </row>
    <row r="5" spans="1:11" x14ac:dyDescent="0.25">
      <c r="A5" s="70"/>
      <c r="B5" s="16"/>
      <c r="C5" s="16"/>
      <c r="D5" s="16"/>
      <c r="E5" s="70"/>
      <c r="F5" s="70"/>
      <c r="G5" s="70"/>
      <c r="H5" s="70"/>
      <c r="I5" s="70"/>
      <c r="J5" s="70"/>
      <c r="K5" s="70"/>
    </row>
    <row r="6" spans="1:11" x14ac:dyDescent="0.25">
      <c r="A6" s="70"/>
      <c r="B6" s="16"/>
      <c r="C6" s="16"/>
      <c r="D6" s="16"/>
      <c r="E6" s="70"/>
      <c r="F6" s="70"/>
      <c r="G6" s="70"/>
      <c r="H6" s="70"/>
      <c r="I6" s="70"/>
      <c r="J6" s="70"/>
      <c r="K6" s="70"/>
    </row>
    <row r="7" spans="1:11" x14ac:dyDescent="0.25">
      <c r="A7" s="70"/>
      <c r="B7" s="16"/>
      <c r="C7" s="16"/>
      <c r="D7" s="16"/>
      <c r="E7" s="70"/>
      <c r="F7" s="70"/>
      <c r="G7" s="70"/>
      <c r="H7" s="70"/>
      <c r="I7" s="70"/>
      <c r="J7" s="70"/>
      <c r="K7" s="70"/>
    </row>
    <row r="8" spans="1:11" ht="15.75" thickBot="1" x14ac:dyDescent="0.3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</row>
    <row r="9" spans="1:11" ht="15.75" thickBot="1" x14ac:dyDescent="0.3">
      <c r="A9" s="70"/>
      <c r="B9" s="70" t="s">
        <v>33</v>
      </c>
      <c r="C9" s="70"/>
      <c r="D9" s="70"/>
      <c r="E9" s="70"/>
      <c r="F9" s="13" t="s">
        <v>37</v>
      </c>
      <c r="G9" s="14"/>
      <c r="H9" s="14"/>
      <c r="I9" s="15"/>
      <c r="J9" s="70" t="s">
        <v>38</v>
      </c>
      <c r="K9" s="18">
        <v>24000</v>
      </c>
    </row>
    <row r="10" spans="1:11" x14ac:dyDescent="0.25">
      <c r="A10" s="70"/>
      <c r="B10" s="70"/>
      <c r="C10" s="70" t="s">
        <v>20</v>
      </c>
      <c r="D10" s="2">
        <v>0.06</v>
      </c>
      <c r="E10" s="70"/>
      <c r="F10" s="70"/>
      <c r="G10" s="73" t="s">
        <v>39</v>
      </c>
      <c r="H10" s="73" t="s">
        <v>40</v>
      </c>
      <c r="I10" s="73" t="s">
        <v>41</v>
      </c>
      <c r="J10" s="70" t="s">
        <v>19</v>
      </c>
      <c r="K10" s="70" t="s">
        <v>19</v>
      </c>
    </row>
    <row r="11" spans="1:11" x14ac:dyDescent="0.25">
      <c r="A11" s="70"/>
      <c r="B11" s="70"/>
      <c r="C11" s="70" t="s">
        <v>21</v>
      </c>
      <c r="D11" s="70">
        <v>240</v>
      </c>
      <c r="E11" s="70"/>
      <c r="F11" s="70" t="s">
        <v>42</v>
      </c>
      <c r="G11" s="3">
        <v>24000</v>
      </c>
      <c r="H11" s="3">
        <v>22000</v>
      </c>
      <c r="I11" s="3">
        <v>22000</v>
      </c>
      <c r="J11" s="70"/>
      <c r="K11" s="70"/>
    </row>
    <row r="12" spans="1:11" x14ac:dyDescent="0.25">
      <c r="A12" s="70"/>
      <c r="B12" s="70"/>
      <c r="C12" s="70" t="s">
        <v>27</v>
      </c>
      <c r="D12" s="3">
        <v>200000</v>
      </c>
      <c r="E12" s="70"/>
      <c r="F12" s="70" t="s">
        <v>43</v>
      </c>
      <c r="G12" s="70">
        <v>5</v>
      </c>
      <c r="H12" s="70">
        <v>4</v>
      </c>
      <c r="I12" s="70">
        <v>5</v>
      </c>
      <c r="J12" s="70"/>
      <c r="K12" s="70"/>
    </row>
    <row r="13" spans="1:11" ht="15.75" thickBot="1" x14ac:dyDescent="0.3">
      <c r="A13" s="70"/>
      <c r="B13" s="70"/>
      <c r="C13" s="70" t="s">
        <v>28</v>
      </c>
      <c r="D13" s="70">
        <v>0</v>
      </c>
      <c r="E13" s="70"/>
      <c r="F13" s="70" t="s">
        <v>30</v>
      </c>
      <c r="G13" s="19">
        <v>0</v>
      </c>
      <c r="H13" s="19">
        <v>4.2299999999999997E-2</v>
      </c>
      <c r="I13" s="19">
        <v>4.1599999999999998E-2</v>
      </c>
      <c r="J13" s="70"/>
      <c r="K13" s="70"/>
    </row>
    <row r="14" spans="1:11" ht="16.5" thickTop="1" thickBot="1" x14ac:dyDescent="0.3">
      <c r="A14" s="70"/>
      <c r="B14" s="70"/>
      <c r="C14" s="70" t="s">
        <v>22</v>
      </c>
      <c r="D14" s="70">
        <v>0</v>
      </c>
      <c r="E14" s="70"/>
      <c r="F14" s="20" t="s">
        <v>44</v>
      </c>
      <c r="G14" s="21"/>
      <c r="H14" s="21">
        <f>PMT(H13/12,H12*12,H11)</f>
        <v>-499.00668574481551</v>
      </c>
      <c r="I14" s="21">
        <f>PMT(I13/12,I12*12,I11)</f>
        <v>-406.75391111970504</v>
      </c>
      <c r="J14" s="70"/>
      <c r="K14" s="70"/>
    </row>
    <row r="15" spans="1:11" ht="16.5" thickTop="1" thickBot="1" x14ac:dyDescent="0.3">
      <c r="A15" s="70"/>
      <c r="B15" s="70"/>
      <c r="C15" s="6" t="s">
        <v>23</v>
      </c>
      <c r="D15" s="7">
        <f>PMT(D10/12,D11,D12)</f>
        <v>-1432.8621169563296</v>
      </c>
      <c r="E15" s="70"/>
      <c r="F15" s="70" t="s">
        <v>45</v>
      </c>
      <c r="G15" s="4">
        <f>G14*12*G12</f>
        <v>0</v>
      </c>
      <c r="H15" s="4">
        <f>H14*12*H12</f>
        <v>-23952.320915751145</v>
      </c>
      <c r="I15" s="4">
        <f>I14*12*I12</f>
        <v>-24405.234667182303</v>
      </c>
      <c r="J15" s="70"/>
      <c r="K15" s="70"/>
    </row>
    <row r="16" spans="1:11" x14ac:dyDescent="0.25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</row>
    <row r="17" spans="1:11" x14ac:dyDescent="0.25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</row>
    <row r="18" spans="1:11" ht="15.75" thickBot="1" x14ac:dyDescent="0.3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</row>
    <row r="19" spans="1:11" ht="16.5" thickTop="1" thickBot="1" x14ac:dyDescent="0.3">
      <c r="A19" s="70"/>
      <c r="B19" s="70" t="s">
        <v>110</v>
      </c>
      <c r="C19" s="70"/>
      <c r="D19" s="70"/>
      <c r="E19" s="70"/>
      <c r="F19" s="128" t="s">
        <v>59</v>
      </c>
      <c r="G19" s="129"/>
      <c r="H19" s="129"/>
      <c r="I19" s="130"/>
      <c r="J19" s="70"/>
      <c r="K19" s="70"/>
    </row>
    <row r="20" spans="1:11" ht="15.75" thickTop="1" x14ac:dyDescent="0.25">
      <c r="A20" s="70"/>
      <c r="B20" s="131" t="s">
        <v>111</v>
      </c>
      <c r="C20" s="98"/>
      <c r="D20" s="98"/>
      <c r="E20" s="70"/>
      <c r="F20" s="22"/>
      <c r="G20" s="23" t="s">
        <v>39</v>
      </c>
      <c r="H20" s="23" t="s">
        <v>40</v>
      </c>
      <c r="I20" s="24" t="s">
        <v>41</v>
      </c>
      <c r="J20" s="70"/>
      <c r="K20" s="70"/>
    </row>
    <row r="21" spans="1:11" x14ac:dyDescent="0.25">
      <c r="A21" s="70"/>
      <c r="B21" s="70"/>
      <c r="C21" s="70" t="s">
        <v>21</v>
      </c>
      <c r="D21" s="70">
        <v>240</v>
      </c>
      <c r="E21" s="70"/>
      <c r="F21" s="70" t="s">
        <v>21</v>
      </c>
      <c r="G21" s="70">
        <v>1</v>
      </c>
      <c r="H21" s="70">
        <v>48</v>
      </c>
      <c r="I21" s="70">
        <v>24</v>
      </c>
      <c r="J21" s="70"/>
      <c r="K21" s="70"/>
    </row>
    <row r="22" spans="1:11" x14ac:dyDescent="0.25">
      <c r="A22" s="70"/>
      <c r="B22" s="70"/>
      <c r="C22" s="70" t="s">
        <v>25</v>
      </c>
      <c r="D22" s="4">
        <v>-1432.86</v>
      </c>
      <c r="E22" s="70"/>
      <c r="F22" s="70" t="s">
        <v>25</v>
      </c>
      <c r="G22" s="11">
        <v>-225</v>
      </c>
      <c r="H22" s="11">
        <v>-500</v>
      </c>
      <c r="I22" s="11">
        <v>-15</v>
      </c>
      <c r="J22" s="70" t="s">
        <v>107</v>
      </c>
      <c r="K22" s="70"/>
    </row>
    <row r="23" spans="1:11" x14ac:dyDescent="0.25">
      <c r="A23" s="70"/>
      <c r="B23" s="70"/>
      <c r="C23" s="70" t="s">
        <v>27</v>
      </c>
      <c r="D23" s="3">
        <v>200000</v>
      </c>
      <c r="E23" s="70"/>
      <c r="F23" s="70" t="s">
        <v>27</v>
      </c>
      <c r="G23" s="70">
        <v>200</v>
      </c>
      <c r="H23" s="70">
        <v>22000</v>
      </c>
      <c r="I23" s="70">
        <v>200</v>
      </c>
      <c r="J23" s="70"/>
      <c r="K23" s="70"/>
    </row>
    <row r="24" spans="1:11" x14ac:dyDescent="0.25">
      <c r="A24" s="70"/>
      <c r="B24" s="70"/>
      <c r="C24" s="70" t="s">
        <v>28</v>
      </c>
      <c r="D24" s="70">
        <v>0</v>
      </c>
      <c r="E24" s="70"/>
      <c r="F24" s="70" t="s">
        <v>28</v>
      </c>
      <c r="G24" s="70">
        <v>0</v>
      </c>
      <c r="H24" s="70"/>
      <c r="I24" s="70"/>
      <c r="J24" s="70"/>
      <c r="K24" s="70"/>
    </row>
    <row r="25" spans="1:11" ht="15.75" thickBot="1" x14ac:dyDescent="0.3">
      <c r="A25" s="70"/>
      <c r="B25" s="70"/>
      <c r="C25" s="70" t="s">
        <v>22</v>
      </c>
      <c r="D25" s="70">
        <v>0</v>
      </c>
      <c r="E25" s="70"/>
      <c r="F25" s="70" t="s">
        <v>22</v>
      </c>
      <c r="G25" s="70">
        <v>0</v>
      </c>
      <c r="H25" s="70"/>
      <c r="I25" s="70"/>
      <c r="J25" s="70"/>
      <c r="K25" s="70"/>
    </row>
    <row r="26" spans="1:11" ht="15.75" thickBot="1" x14ac:dyDescent="0.3">
      <c r="A26" s="70"/>
      <c r="B26" s="70"/>
      <c r="C26" s="6" t="s">
        <v>24</v>
      </c>
      <c r="D26" s="10">
        <f>RATE(D21,D22,D23,D24)*12</f>
        <v>5.9999816524875772E-2</v>
      </c>
      <c r="E26" s="70"/>
      <c r="F26" s="13" t="s">
        <v>24</v>
      </c>
      <c r="G26" s="25">
        <f>RATE(G21,G22,G23,G24)*12</f>
        <v>1.4999999999999918</v>
      </c>
      <c r="H26" s="83">
        <f>RATE(H21,H22,H23,H24)*12</f>
        <v>4.3305515705458403E-2</v>
      </c>
      <c r="I26" s="84">
        <f>RATE(I21,I22,I23,I24)</f>
        <v>5.3558657127930114E-2</v>
      </c>
      <c r="J26" s="82" t="s">
        <v>108</v>
      </c>
      <c r="K26" s="70"/>
    </row>
    <row r="27" spans="1:11" x14ac:dyDescent="0.25">
      <c r="A27" s="70"/>
      <c r="B27" s="70"/>
      <c r="C27" s="70"/>
      <c r="D27" s="70"/>
      <c r="E27" s="70"/>
      <c r="F27" s="70"/>
      <c r="G27" s="70"/>
      <c r="H27" s="70"/>
      <c r="I27" s="70"/>
      <c r="J27" s="70"/>
      <c r="K27" s="70"/>
    </row>
    <row r="28" spans="1:11" x14ac:dyDescent="0.25">
      <c r="A28" s="70"/>
      <c r="B28" s="70"/>
      <c r="C28" s="70" t="s">
        <v>47</v>
      </c>
      <c r="D28" s="70"/>
      <c r="E28" s="70"/>
      <c r="F28" s="70" t="s">
        <v>52</v>
      </c>
      <c r="G28" s="70"/>
      <c r="H28" s="70">
        <v>25</v>
      </c>
      <c r="I28" s="70"/>
      <c r="J28" s="70"/>
      <c r="K28" s="70"/>
    </row>
    <row r="29" spans="1:11" x14ac:dyDescent="0.25">
      <c r="A29" s="70"/>
      <c r="B29" s="70"/>
      <c r="C29" s="70" t="s">
        <v>46</v>
      </c>
      <c r="D29" s="70"/>
      <c r="E29" s="70"/>
      <c r="F29" s="98" t="s">
        <v>51</v>
      </c>
      <c r="G29" s="98"/>
      <c r="H29" s="70">
        <v>250</v>
      </c>
      <c r="I29" s="70"/>
      <c r="J29" s="70" t="s">
        <v>36</v>
      </c>
      <c r="K29" s="70"/>
    </row>
    <row r="30" spans="1:11" x14ac:dyDescent="0.25">
      <c r="A30" s="70"/>
      <c r="B30" s="70"/>
      <c r="C30" s="70"/>
      <c r="D30" s="70"/>
      <c r="E30" s="70"/>
      <c r="F30" s="70" t="s">
        <v>50</v>
      </c>
      <c r="G30" s="70"/>
      <c r="H30" s="70">
        <v>200</v>
      </c>
      <c r="I30" s="70"/>
      <c r="J30" s="70" t="s">
        <v>26</v>
      </c>
      <c r="K30" s="70"/>
    </row>
    <row r="31" spans="1:11" x14ac:dyDescent="0.25">
      <c r="A31" s="70"/>
      <c r="B31" s="132" t="s">
        <v>106</v>
      </c>
      <c r="C31" s="133"/>
      <c r="D31" s="133"/>
      <c r="E31" s="70"/>
      <c r="F31" s="70" t="s">
        <v>49</v>
      </c>
      <c r="G31" s="70"/>
      <c r="H31" s="70">
        <f>H29/H30-1</f>
        <v>0.25</v>
      </c>
      <c r="I31" s="70"/>
      <c r="J31" s="70" t="s">
        <v>55</v>
      </c>
      <c r="K31" s="70"/>
    </row>
    <row r="32" spans="1:11" x14ac:dyDescent="0.25">
      <c r="A32" s="70"/>
      <c r="B32" s="70"/>
      <c r="C32" s="70"/>
      <c r="D32" s="70"/>
      <c r="E32" s="70"/>
      <c r="F32" s="70" t="s">
        <v>48</v>
      </c>
      <c r="G32" s="70"/>
      <c r="H32" s="70">
        <v>365</v>
      </c>
      <c r="I32" s="70"/>
      <c r="J32" s="70"/>
      <c r="K32" s="70"/>
    </row>
    <row r="33" spans="1:11" x14ac:dyDescent="0.25">
      <c r="A33" s="70"/>
      <c r="B33" s="70"/>
      <c r="C33" s="70"/>
      <c r="D33" s="70"/>
      <c r="E33" s="70"/>
      <c r="F33" s="98" t="s">
        <v>56</v>
      </c>
      <c r="G33" s="98"/>
      <c r="H33" s="70">
        <f>H32/H28</f>
        <v>14.6</v>
      </c>
      <c r="I33" s="70"/>
      <c r="J33" s="70"/>
      <c r="K33" s="70"/>
    </row>
    <row r="34" spans="1:11" x14ac:dyDescent="0.25">
      <c r="A34" s="70"/>
      <c r="B34" s="102" t="s">
        <v>112</v>
      </c>
      <c r="C34" s="102"/>
      <c r="D34" s="102"/>
      <c r="E34" s="76"/>
      <c r="F34" s="98" t="s">
        <v>54</v>
      </c>
      <c r="G34" s="98"/>
      <c r="H34" s="2">
        <f>H31*H33</f>
        <v>3.65</v>
      </c>
      <c r="I34" s="70"/>
      <c r="J34" s="70"/>
      <c r="K34" s="70"/>
    </row>
    <row r="35" spans="1:11" x14ac:dyDescent="0.25">
      <c r="A35" s="70"/>
      <c r="B35" s="70"/>
      <c r="C35" s="70"/>
      <c r="D35" s="70"/>
      <c r="E35" s="70"/>
      <c r="F35" s="98" t="s">
        <v>53</v>
      </c>
      <c r="G35" s="98"/>
      <c r="H35" s="2">
        <f>(1+H31)^H33-1</f>
        <v>24.994782613868573</v>
      </c>
      <c r="I35" s="70"/>
      <c r="J35" s="70" t="s">
        <v>58</v>
      </c>
      <c r="K35" s="70"/>
    </row>
    <row r="36" spans="1:11" x14ac:dyDescent="0.25">
      <c r="A36" s="70"/>
      <c r="B36" s="70"/>
      <c r="C36" s="70"/>
      <c r="D36" s="70"/>
      <c r="E36" s="70"/>
      <c r="F36" s="70"/>
      <c r="G36" s="70"/>
      <c r="H36" s="2"/>
      <c r="I36" s="70"/>
      <c r="J36" s="70"/>
      <c r="K36" s="70"/>
    </row>
    <row r="37" spans="1:11" x14ac:dyDescent="0.25">
      <c r="A37" s="70"/>
      <c r="B37" s="70" t="s">
        <v>57</v>
      </c>
      <c r="C37" s="70"/>
      <c r="D37" s="70"/>
      <c r="E37" s="70"/>
      <c r="F37" s="70"/>
      <c r="G37" s="70"/>
      <c r="H37" s="2"/>
      <c r="I37" s="70"/>
      <c r="J37" s="70"/>
      <c r="K37" s="70"/>
    </row>
    <row r="38" spans="1:11" x14ac:dyDescent="0.25">
      <c r="A38" s="70"/>
      <c r="B38" s="70"/>
      <c r="C38" s="70"/>
      <c r="D38" s="70"/>
      <c r="E38" s="70"/>
      <c r="F38" s="70"/>
      <c r="G38" s="70"/>
      <c r="H38" s="2"/>
      <c r="I38" s="70"/>
      <c r="J38" s="70"/>
      <c r="K38" s="70"/>
    </row>
    <row r="39" spans="1:11" ht="15.75" thickBot="1" x14ac:dyDescent="0.3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5"/>
    </row>
    <row r="40" spans="1:11" ht="15.75" thickBot="1" x14ac:dyDescent="0.3">
      <c r="A40" s="70"/>
      <c r="B40" s="70" t="s">
        <v>29</v>
      </c>
      <c r="C40" s="70"/>
      <c r="D40" s="70"/>
      <c r="E40" s="70"/>
      <c r="F40" s="134" t="s">
        <v>60</v>
      </c>
      <c r="G40" s="135"/>
      <c r="H40" s="135"/>
      <c r="I40" s="135"/>
      <c r="J40" s="136"/>
      <c r="K40" s="89"/>
    </row>
    <row r="41" spans="1:11" x14ac:dyDescent="0.25">
      <c r="A41" s="70"/>
      <c r="B41" s="70"/>
      <c r="C41" s="70"/>
      <c r="D41" s="70"/>
      <c r="E41" s="70"/>
      <c r="F41" s="70"/>
      <c r="G41" s="70"/>
      <c r="H41" s="70"/>
      <c r="I41" s="70"/>
      <c r="J41" s="86"/>
      <c r="K41" s="75"/>
    </row>
    <row r="42" spans="1:11" x14ac:dyDescent="0.25">
      <c r="A42" s="70"/>
      <c r="B42" s="70"/>
      <c r="C42" s="70" t="s">
        <v>30</v>
      </c>
      <c r="D42" s="70">
        <v>0.06</v>
      </c>
      <c r="E42" s="70"/>
      <c r="F42" s="70"/>
      <c r="G42" s="70" t="s">
        <v>30</v>
      </c>
      <c r="H42" s="19">
        <v>4.2900000000000001E-2</v>
      </c>
      <c r="I42" s="19">
        <v>5.8400000000000001E-2</v>
      </c>
      <c r="J42" s="19">
        <v>6.8400000000000002E-2</v>
      </c>
      <c r="K42" s="70"/>
    </row>
    <row r="43" spans="1:11" x14ac:dyDescent="0.25">
      <c r="A43" s="70"/>
      <c r="B43" s="70"/>
      <c r="C43" s="70" t="s">
        <v>25</v>
      </c>
      <c r="D43" s="8">
        <v>-1432.86</v>
      </c>
      <c r="E43" s="70"/>
      <c r="F43" s="70"/>
      <c r="G43" s="70" t="s">
        <v>25</v>
      </c>
      <c r="H43" s="4">
        <v>-300</v>
      </c>
      <c r="I43" s="4">
        <v>-300</v>
      </c>
      <c r="J43" s="4">
        <v>-300</v>
      </c>
      <c r="K43" s="70"/>
    </row>
    <row r="44" spans="1:11" x14ac:dyDescent="0.25">
      <c r="A44" s="70"/>
      <c r="B44" s="70"/>
      <c r="C44" s="70" t="s">
        <v>27</v>
      </c>
      <c r="D44" s="3">
        <v>200000</v>
      </c>
      <c r="E44" s="70"/>
      <c r="F44" s="70"/>
      <c r="G44" s="70" t="s">
        <v>27</v>
      </c>
      <c r="H44" s="30">
        <v>25432</v>
      </c>
      <c r="I44" s="30">
        <v>25432</v>
      </c>
      <c r="J44" s="30">
        <v>25432</v>
      </c>
      <c r="K44" s="70"/>
    </row>
    <row r="45" spans="1:11" x14ac:dyDescent="0.25">
      <c r="A45" s="70"/>
      <c r="B45" s="70"/>
      <c r="C45" s="70" t="s">
        <v>28</v>
      </c>
      <c r="D45" s="70">
        <v>0</v>
      </c>
      <c r="E45" s="70"/>
      <c r="F45" s="70"/>
      <c r="G45" s="70" t="s">
        <v>28</v>
      </c>
      <c r="H45" s="70">
        <v>0</v>
      </c>
      <c r="I45" s="70">
        <v>0</v>
      </c>
      <c r="J45" s="70">
        <v>0</v>
      </c>
      <c r="K45" s="70"/>
    </row>
    <row r="46" spans="1:11" ht="15.75" thickBot="1" x14ac:dyDescent="0.3">
      <c r="A46" s="70"/>
      <c r="B46" s="70"/>
      <c r="C46" s="70" t="s">
        <v>22</v>
      </c>
      <c r="D46" s="70">
        <v>0</v>
      </c>
      <c r="E46" s="70"/>
      <c r="F46" s="70"/>
      <c r="G46" s="70" t="s">
        <v>22</v>
      </c>
      <c r="H46" s="70">
        <v>0</v>
      </c>
      <c r="I46" s="70">
        <v>0</v>
      </c>
      <c r="J46" s="70">
        <v>0</v>
      </c>
      <c r="K46" s="70"/>
    </row>
    <row r="47" spans="1:11" ht="16.5" thickTop="1" thickBot="1" x14ac:dyDescent="0.3">
      <c r="A47" s="70"/>
      <c r="B47" s="70"/>
      <c r="C47" s="5" t="s">
        <v>31</v>
      </c>
      <c r="D47" s="9">
        <f>NPER(D42/12,D43,D44,D45,D46)</f>
        <v>240.00068434134994</v>
      </c>
      <c r="E47" s="70"/>
      <c r="F47" s="70"/>
      <c r="G47" s="13" t="s">
        <v>31</v>
      </c>
      <c r="H47" s="14">
        <f>NPER(H42/12,H43,H44,H45,H46)</f>
        <v>101.17696971322815</v>
      </c>
      <c r="I47" s="14">
        <f>NPER(I42/12,I43,I44,I45,I46)</f>
        <v>109.57822053664211</v>
      </c>
      <c r="J47" s="15">
        <f>NPER(J42/12,J43,J44,J45,J46)</f>
        <v>116.13935991628234</v>
      </c>
      <c r="K47" s="70"/>
    </row>
    <row r="48" spans="1:11" ht="15.75" thickTop="1" x14ac:dyDescent="0.25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</row>
    <row r="49" spans="1:12" x14ac:dyDescent="0.25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</row>
    <row r="50" spans="1:12" ht="15.75" thickBot="1" x14ac:dyDescent="0.3">
      <c r="A50" s="70"/>
      <c r="B50" s="70"/>
      <c r="C50" s="70"/>
      <c r="D50" s="70"/>
      <c r="E50" s="70"/>
      <c r="F50" s="70"/>
      <c r="G50" s="70"/>
      <c r="H50" s="70"/>
      <c r="I50" s="70"/>
      <c r="J50" s="70"/>
      <c r="K50" s="70"/>
    </row>
    <row r="51" spans="1:12" ht="16.5" thickTop="1" thickBot="1" x14ac:dyDescent="0.3">
      <c r="A51" s="70"/>
      <c r="B51" s="70" t="s">
        <v>32</v>
      </c>
      <c r="C51" s="70"/>
      <c r="D51" s="70"/>
      <c r="E51" s="70"/>
      <c r="F51" s="27" t="s">
        <v>61</v>
      </c>
      <c r="G51" s="28"/>
      <c r="H51" s="28"/>
      <c r="I51" s="29"/>
      <c r="J51" s="85"/>
      <c r="K51" s="16"/>
    </row>
    <row r="52" spans="1:12" ht="15.75" thickTop="1" x14ac:dyDescent="0.25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</row>
    <row r="53" spans="1:12" x14ac:dyDescent="0.25">
      <c r="A53" s="70"/>
      <c r="B53" s="70"/>
      <c r="C53" s="70" t="s">
        <v>30</v>
      </c>
      <c r="D53" s="70">
        <v>0.06</v>
      </c>
      <c r="E53" s="70"/>
      <c r="F53" s="70"/>
      <c r="G53" s="70" t="s">
        <v>30</v>
      </c>
      <c r="H53" s="19">
        <v>4.9299999999999997E-2</v>
      </c>
      <c r="I53" s="19">
        <v>4.9299999999999997E-2</v>
      </c>
      <c r="J53" s="19">
        <v>4.9299999999999997E-2</v>
      </c>
      <c r="K53" s="70"/>
    </row>
    <row r="54" spans="1:12" x14ac:dyDescent="0.25">
      <c r="A54" s="70"/>
      <c r="B54" s="70"/>
      <c r="C54" s="70" t="s">
        <v>34</v>
      </c>
      <c r="D54" s="70">
        <v>240</v>
      </c>
      <c r="E54" s="70"/>
      <c r="F54" s="70"/>
      <c r="G54" s="70" t="s">
        <v>34</v>
      </c>
      <c r="H54" s="70">
        <v>72</v>
      </c>
      <c r="I54" s="70">
        <v>72</v>
      </c>
      <c r="J54" s="70">
        <v>360</v>
      </c>
      <c r="K54" s="70"/>
    </row>
    <row r="55" spans="1:12" x14ac:dyDescent="0.25">
      <c r="A55" s="70"/>
      <c r="B55" s="70"/>
      <c r="C55" s="70" t="s">
        <v>25</v>
      </c>
      <c r="D55" s="4">
        <v>-1432.86</v>
      </c>
      <c r="E55" s="70"/>
      <c r="F55" s="70"/>
      <c r="G55" s="70" t="s">
        <v>25</v>
      </c>
      <c r="H55" s="4">
        <v>-500</v>
      </c>
      <c r="I55" s="4">
        <v>-700</v>
      </c>
      <c r="J55" s="4">
        <v>-10000</v>
      </c>
      <c r="K55" s="70"/>
    </row>
    <row r="56" spans="1:12" ht="15.75" thickBot="1" x14ac:dyDescent="0.3">
      <c r="A56" s="70"/>
      <c r="B56" s="70"/>
      <c r="C56" s="70" t="s">
        <v>28</v>
      </c>
      <c r="D56" s="70">
        <v>0</v>
      </c>
      <c r="E56" s="70"/>
      <c r="F56" s="70"/>
      <c r="G56" s="70" t="s">
        <v>28</v>
      </c>
      <c r="H56" s="70">
        <v>0</v>
      </c>
      <c r="I56" s="70">
        <v>0</v>
      </c>
      <c r="J56" s="70">
        <v>0</v>
      </c>
      <c r="K56" s="70"/>
    </row>
    <row r="57" spans="1:12" ht="15.75" thickBot="1" x14ac:dyDescent="0.3">
      <c r="A57" s="70"/>
      <c r="B57" s="70"/>
      <c r="C57" s="6" t="s">
        <v>26</v>
      </c>
      <c r="D57" s="7">
        <f>PV(D53/12,D54,D55,D56)</f>
        <v>199999.7045135987</v>
      </c>
      <c r="E57" s="70"/>
      <c r="F57" s="70"/>
      <c r="G57" s="13" t="s">
        <v>26</v>
      </c>
      <c r="H57" s="31">
        <f>PV(H53,H54,H55,H56)</f>
        <v>9824.7779983207038</v>
      </c>
      <c r="I57" s="31">
        <f>PV(I53,I54,I55,I56)</f>
        <v>13754.689197648984</v>
      </c>
      <c r="J57" s="32">
        <f>PV(J53,J54,J55,J56)</f>
        <v>202839.75052114367</v>
      </c>
      <c r="K57" s="70"/>
    </row>
    <row r="58" spans="1:12" x14ac:dyDescent="0.25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</row>
    <row r="59" spans="1:12" x14ac:dyDescent="0.25">
      <c r="A59" s="70"/>
      <c r="B59" s="70"/>
      <c r="C59" s="70"/>
      <c r="D59" s="70"/>
      <c r="E59" s="70"/>
      <c r="F59" s="70"/>
      <c r="G59" s="70"/>
      <c r="H59" s="70"/>
      <c r="I59" s="70"/>
      <c r="J59" s="88"/>
      <c r="K59" s="70"/>
    </row>
    <row r="60" spans="1:12" x14ac:dyDescent="0.25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</row>
    <row r="61" spans="1:12" ht="15.75" thickBot="1" x14ac:dyDescent="0.3">
      <c r="A61" s="70"/>
      <c r="B61" s="70"/>
      <c r="C61" s="70"/>
      <c r="D61" s="70"/>
      <c r="E61" s="70"/>
      <c r="F61" s="87"/>
      <c r="G61" s="87"/>
      <c r="H61" s="87"/>
      <c r="I61" s="87"/>
      <c r="J61" s="87"/>
      <c r="K61" s="70"/>
    </row>
    <row r="62" spans="1:12" ht="15.75" thickBot="1" x14ac:dyDescent="0.3">
      <c r="A62" s="70"/>
      <c r="B62" s="70" t="s">
        <v>35</v>
      </c>
      <c r="C62" s="70"/>
      <c r="D62" s="70"/>
      <c r="E62" s="70"/>
      <c r="F62" s="119" t="s">
        <v>62</v>
      </c>
      <c r="G62" s="120"/>
      <c r="H62" s="120"/>
      <c r="I62" s="120"/>
      <c r="J62" s="121"/>
      <c r="K62" s="22"/>
      <c r="L62" s="16"/>
    </row>
    <row r="63" spans="1:12" x14ac:dyDescent="0.25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16"/>
    </row>
    <row r="64" spans="1:12" x14ac:dyDescent="0.25">
      <c r="A64" s="70"/>
      <c r="B64" s="70"/>
      <c r="C64" s="70" t="s">
        <v>30</v>
      </c>
      <c r="D64" s="12">
        <v>0.06</v>
      </c>
      <c r="E64" s="70"/>
      <c r="F64" s="70"/>
      <c r="G64" s="70" t="s">
        <v>30</v>
      </c>
      <c r="H64" s="12">
        <v>3.1E-2</v>
      </c>
      <c r="I64" s="12">
        <v>3.1E-2</v>
      </c>
      <c r="J64" s="12">
        <v>3.1E-2</v>
      </c>
      <c r="K64" s="70"/>
    </row>
    <row r="65" spans="1:11" x14ac:dyDescent="0.25">
      <c r="A65" s="70"/>
      <c r="B65" s="70"/>
      <c r="C65" s="70" t="s">
        <v>34</v>
      </c>
      <c r="D65" s="70">
        <v>120</v>
      </c>
      <c r="E65" s="70"/>
      <c r="F65" s="70"/>
      <c r="G65" s="70" t="s">
        <v>34</v>
      </c>
      <c r="H65" s="70">
        <v>60</v>
      </c>
      <c r="I65" s="70">
        <v>12</v>
      </c>
      <c r="J65" s="70">
        <v>24</v>
      </c>
      <c r="K65" s="70"/>
    </row>
    <row r="66" spans="1:11" x14ac:dyDescent="0.25">
      <c r="A66" s="70"/>
      <c r="B66" s="70"/>
      <c r="C66" s="70" t="s">
        <v>25</v>
      </c>
      <c r="D66" s="11">
        <v>0</v>
      </c>
      <c r="E66" s="70"/>
      <c r="F66" s="70"/>
      <c r="G66" s="70" t="s">
        <v>25</v>
      </c>
      <c r="H66" s="70">
        <v>0</v>
      </c>
      <c r="I66" s="70">
        <v>0</v>
      </c>
      <c r="J66" s="70">
        <v>0</v>
      </c>
      <c r="K66" s="70"/>
    </row>
    <row r="67" spans="1:11" ht="15.75" thickBot="1" x14ac:dyDescent="0.3">
      <c r="A67" s="70"/>
      <c r="B67" s="70"/>
      <c r="C67" s="70" t="s">
        <v>27</v>
      </c>
      <c r="D67" s="3">
        <v>200000</v>
      </c>
      <c r="E67" s="70"/>
      <c r="F67" s="70"/>
      <c r="G67" s="70" t="s">
        <v>27</v>
      </c>
      <c r="H67" s="70">
        <v>5000</v>
      </c>
      <c r="I67" s="70">
        <v>5000</v>
      </c>
      <c r="J67" s="16">
        <v>5000</v>
      </c>
      <c r="K67" s="16"/>
    </row>
    <row r="68" spans="1:11" ht="15.75" thickBot="1" x14ac:dyDescent="0.3">
      <c r="A68" s="70"/>
      <c r="B68" s="70"/>
      <c r="C68" s="6" t="s">
        <v>36</v>
      </c>
      <c r="D68" s="7">
        <f>FV(D64/12,D65,D66,D67)</f>
        <v>-363879.34680645604</v>
      </c>
      <c r="E68" s="70"/>
      <c r="F68" s="70"/>
      <c r="G68" s="13" t="s">
        <v>36</v>
      </c>
      <c r="H68" s="31">
        <f>FV(H64/12,H65,H66,H67)</f>
        <v>-5837.1230570226362</v>
      </c>
      <c r="I68" s="31">
        <f>FV(I64/12,I65,I66,I67)</f>
        <v>-5157.2213665311838</v>
      </c>
      <c r="J68" s="32">
        <f>FV(J64/12,J65,J66,J67)</f>
        <v>-5319.3864446811549</v>
      </c>
      <c r="K68" s="70"/>
    </row>
    <row r="69" spans="1:11" x14ac:dyDescent="0.25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</row>
    <row r="70" spans="1:11" x14ac:dyDescent="0.25">
      <c r="A70" s="70"/>
      <c r="B70" s="33" t="s">
        <v>57</v>
      </c>
      <c r="C70" s="70"/>
      <c r="D70" s="70"/>
      <c r="E70" s="70"/>
      <c r="F70" s="70"/>
      <c r="G70" s="70"/>
      <c r="H70" s="70"/>
      <c r="I70" s="70"/>
      <c r="J70" s="70"/>
      <c r="K70" s="70"/>
    </row>
    <row r="71" spans="1:11" x14ac:dyDescent="0.25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70"/>
    </row>
    <row r="72" spans="1:11" x14ac:dyDescent="0.25">
      <c r="A72" s="70"/>
      <c r="B72" s="70"/>
      <c r="C72" s="70"/>
      <c r="D72" s="70"/>
      <c r="E72" s="70"/>
      <c r="F72" s="70"/>
      <c r="G72" s="70"/>
      <c r="H72" s="70"/>
      <c r="I72" s="70"/>
      <c r="J72" s="70"/>
      <c r="K72" s="70"/>
    </row>
    <row r="73" spans="1:11" x14ac:dyDescent="0.25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</row>
    <row r="74" spans="1:11" x14ac:dyDescent="0.25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</row>
    <row r="75" spans="1:11" x14ac:dyDescent="0.25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</row>
    <row r="76" spans="1:11" x14ac:dyDescent="0.25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</row>
    <row r="77" spans="1:11" x14ac:dyDescent="0.25">
      <c r="A77" s="70"/>
      <c r="B77" s="70"/>
      <c r="C77" s="70"/>
      <c r="D77" s="70"/>
      <c r="E77" s="70"/>
      <c r="F77" s="70"/>
      <c r="G77" s="70"/>
      <c r="H77" s="70"/>
      <c r="I77" s="70"/>
      <c r="J77" s="70"/>
      <c r="K77" s="70"/>
    </row>
    <row r="78" spans="1:11" x14ac:dyDescent="0.25">
      <c r="A78" s="70"/>
      <c r="B78" s="70"/>
      <c r="C78" s="70"/>
      <c r="D78" s="70"/>
      <c r="E78" s="70"/>
      <c r="F78" s="70"/>
      <c r="G78" s="70"/>
      <c r="H78" s="70"/>
      <c r="I78" s="70"/>
      <c r="J78" s="70"/>
      <c r="K78" s="70"/>
    </row>
    <row r="79" spans="1:11" x14ac:dyDescent="0.25">
      <c r="A79" s="70"/>
      <c r="B79" s="70"/>
      <c r="C79" s="70"/>
      <c r="D79" s="70"/>
      <c r="E79" s="70"/>
      <c r="F79" s="70"/>
      <c r="G79" s="70"/>
      <c r="H79" s="70"/>
      <c r="I79" s="70"/>
      <c r="J79" s="70"/>
      <c r="K79" s="70"/>
    </row>
    <row r="80" spans="1:11" x14ac:dyDescent="0.25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</row>
    <row r="81" spans="1:11" x14ac:dyDescent="0.25">
      <c r="A81" s="70"/>
      <c r="B81" s="70"/>
      <c r="C81" s="70"/>
      <c r="D81" s="70"/>
      <c r="E81" s="70"/>
      <c r="F81" s="70"/>
      <c r="G81" s="70"/>
      <c r="H81" s="70"/>
      <c r="I81" s="70"/>
      <c r="J81" s="70"/>
      <c r="K81" s="70"/>
    </row>
    <row r="82" spans="1:11" x14ac:dyDescent="0.25">
      <c r="A82" s="70"/>
      <c r="B82" s="70"/>
      <c r="C82" s="70"/>
      <c r="D82" s="70"/>
      <c r="E82" s="70"/>
      <c r="F82" s="70"/>
      <c r="G82" s="70"/>
      <c r="H82" s="70"/>
      <c r="I82" s="70"/>
      <c r="J82" s="70"/>
      <c r="K82" s="70"/>
    </row>
    <row r="83" spans="1:11" x14ac:dyDescent="0.25">
      <c r="A83" s="70"/>
      <c r="B83" s="70"/>
      <c r="C83" s="70"/>
      <c r="D83" s="70"/>
      <c r="E83" s="70"/>
      <c r="F83" s="70"/>
      <c r="G83" s="70"/>
      <c r="H83" s="70"/>
      <c r="I83" s="70"/>
      <c r="J83" s="70"/>
      <c r="K83" s="70"/>
    </row>
    <row r="84" spans="1:11" x14ac:dyDescent="0.25">
      <c r="A84" s="70"/>
      <c r="B84" s="70"/>
      <c r="C84" s="70"/>
      <c r="D84" s="70"/>
      <c r="E84" s="70"/>
      <c r="F84" s="70"/>
      <c r="G84" s="70"/>
      <c r="H84" s="70"/>
      <c r="I84" s="70"/>
      <c r="J84" s="70"/>
      <c r="K84" s="70"/>
    </row>
    <row r="85" spans="1:11" x14ac:dyDescent="0.25">
      <c r="A85" s="70"/>
      <c r="B85" s="70"/>
      <c r="C85" s="70"/>
      <c r="D85" s="70"/>
      <c r="E85" s="70"/>
      <c r="F85" s="70"/>
      <c r="G85" s="70"/>
      <c r="H85" s="70"/>
      <c r="I85" s="70"/>
      <c r="J85" s="70"/>
      <c r="K85" s="70"/>
    </row>
    <row r="86" spans="1:11" x14ac:dyDescent="0.25">
      <c r="A86" s="70"/>
      <c r="B86" s="70"/>
      <c r="C86" s="70"/>
      <c r="D86" s="70"/>
      <c r="E86" s="70"/>
      <c r="F86" s="70"/>
      <c r="G86" s="70"/>
      <c r="H86" s="70"/>
      <c r="I86" s="70"/>
      <c r="J86" s="70"/>
      <c r="K86" s="70"/>
    </row>
    <row r="87" spans="1:11" x14ac:dyDescent="0.25">
      <c r="A87" s="70"/>
      <c r="B87" s="70"/>
      <c r="C87" s="70"/>
      <c r="D87" s="70"/>
      <c r="E87" s="70"/>
      <c r="F87" s="70"/>
      <c r="G87" s="70"/>
      <c r="H87" s="70"/>
      <c r="I87" s="70"/>
      <c r="J87" s="70"/>
      <c r="K87" s="70"/>
    </row>
    <row r="94" spans="1:11" x14ac:dyDescent="0.25">
      <c r="F94" s="140" t="s">
        <v>109</v>
      </c>
      <c r="G94" s="140"/>
      <c r="H94" s="140"/>
      <c r="I94" s="140"/>
      <c r="J94" s="140"/>
    </row>
  </sheetData>
  <mergeCells count="13">
    <mergeCell ref="F94:J94"/>
    <mergeCell ref="B20:D20"/>
    <mergeCell ref="B34:D34"/>
    <mergeCell ref="F35:G35"/>
    <mergeCell ref="B2:D2"/>
    <mergeCell ref="B3:D3"/>
    <mergeCell ref="F19:I19"/>
    <mergeCell ref="F29:G29"/>
    <mergeCell ref="F33:G33"/>
    <mergeCell ref="F34:G34"/>
    <mergeCell ref="B31:D31"/>
    <mergeCell ref="F40:J40"/>
    <mergeCell ref="F62:J62"/>
  </mergeCells>
  <hyperlinks>
    <hyperlink ref="B70" r:id="rId1"/>
    <hyperlink ref="B31" r:id="rId2" display="http://tcalc.timevalue.com/"/>
  </hyperlinks>
  <pageMargins left="0.25" right="0.25" top="0.75" bottom="0.75" header="0.3" footer="0.3"/>
  <pageSetup orientation="portrait" r:id="rId3"/>
  <headerFooter>
    <oddHeader>&amp;C&amp;"Century Gothic,Regular"&amp;14Loans, Rates, and Payments</oddHead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Networth</vt:lpstr>
      <vt:lpstr> Networth Answer</vt:lpstr>
      <vt:lpstr>Wedding</vt:lpstr>
      <vt:lpstr>Wedding Answer</vt:lpstr>
      <vt:lpstr>Wedding Cost</vt:lpstr>
      <vt:lpstr>Functions</vt:lpstr>
      <vt:lpstr>Math</vt:lpstr>
      <vt:lpstr>Interest</vt:lpstr>
      <vt:lpstr>Interest Answer</vt:lpstr>
      <vt:lpstr>'Wedding Answer'!Budget_goal</vt:lpstr>
      <vt:lpstr>overall_budget</vt:lpstr>
    </vt:vector>
  </TitlesOfParts>
  <Company>Skokie Public Library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Classroom User</dc:creator>
  <cp:lastModifiedBy>Martha Nelson, Skokie Public Library</cp:lastModifiedBy>
  <cp:lastPrinted>2017-04-25T16:49:20Z</cp:lastPrinted>
  <dcterms:created xsi:type="dcterms:W3CDTF">2016-04-07T15:03:21Z</dcterms:created>
  <dcterms:modified xsi:type="dcterms:W3CDTF">2017-12-08T15:11:37Z</dcterms:modified>
</cp:coreProperties>
</file>